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総務部\政策課\行革・財政係\zaisei\公会計\HPデータ\H28\開始貸借対照表\"/>
    </mc:Choice>
  </mc:AlternateContent>
  <bookViews>
    <workbookView xWindow="-15" yWindow="-15" windowWidth="11520" windowHeight="9435" tabRatio="927" firstSheet="6" activeTab="6"/>
  </bookViews>
  <sheets>
    <sheet name="様式目次" sheetId="20" state="hidden" r:id="rId1"/>
    <sheet name="行政コスト計算書" sheetId="22" state="hidden" r:id="rId2"/>
    <sheet name="純資産変動計算書" sheetId="23" state="hidden" r:id="rId3"/>
    <sheet name="PL及びNWM" sheetId="24" state="hidden" r:id="rId4"/>
    <sheet name="CF" sheetId="25" state="hidden" r:id="rId5"/>
    <sheet name="有形固定資産" sheetId="7" state="hidden" r:id="rId6"/>
    <sheet name="開始（一般等）" sheetId="57" r:id="rId7"/>
    <sheet name="水道会計連結修正" sheetId="67" state="hidden" r:id="rId8"/>
    <sheet name="①資金" sheetId="27" state="hidden" r:id="rId9"/>
    <sheet name="②坂出市投資・出資金" sheetId="66" state="hidden" r:id="rId10"/>
    <sheet name="×②投資及び出資金" sheetId="33" state="hidden" r:id="rId11"/>
    <sheet name="③基金" sheetId="9" state="hidden" r:id="rId12"/>
    <sheet name="④収入未済調査" sheetId="34" state="hidden" r:id="rId13"/>
    <sheet name="未収金明細表" sheetId="35" state="hidden" r:id="rId14"/>
    <sheet name="⑤貸付金" sheetId="39" state="hidden" r:id="rId15"/>
    <sheet name="貸付金" sheetId="10" state="hidden" r:id="rId16"/>
    <sheet name="⑥地方債" sheetId="30" state="hidden" r:id="rId17"/>
    <sheet name="⑦引当金" sheetId="14" state="hidden" r:id="rId18"/>
    <sheet name="×⑧未払金債務負担行為" sheetId="38" state="hidden" r:id="rId19"/>
    <sheet name="棚卸資産" sheetId="56" state="hidden" r:id="rId20"/>
    <sheet name="【入力】債務負担行為_その他 (特別会計)" sheetId="69" state="hidden" r:id="rId21"/>
    <sheet name="【入力】債務負担行為_物件の購入に係るもの" sheetId="70" state="hidden" r:id="rId22"/>
    <sheet name="【入力】債務負担行為_その他" sheetId="71" state="hidden" r:id="rId23"/>
  </sheets>
  <definedNames>
    <definedName name="_xlnm._FilterDatabase" localSheetId="4" hidden="1">CF!#REF!</definedName>
    <definedName name="_xlnm._FilterDatabase" localSheetId="6" hidden="1">'開始（一般等）'!#REF!</definedName>
    <definedName name="_xlnm._FilterDatabase" localSheetId="1" hidden="1">行政コスト計算書!#REF!</definedName>
    <definedName name="_xlnm._FilterDatabase" localSheetId="2" hidden="1">純資産変動計算書!#REF!</definedName>
    <definedName name="_xlnm._FilterDatabase" localSheetId="7" hidden="1">水道会計連結修正!$A$2:$AB$134</definedName>
    <definedName name="AS2DocOpenMode" hidden="1">"AS2DocumentEdit"</definedName>
    <definedName name="_xlnm.Print_Area" localSheetId="22">【入力】債務負担行為_その他!$A$1:$I$133</definedName>
    <definedName name="_xlnm.Print_Area" localSheetId="20">'【入力】債務負担行為_その他 (特別会計)'!$A$1:$I$112</definedName>
    <definedName name="_xlnm.Print_Area" localSheetId="21">【入力】債務負担行為_物件の購入に係るもの!$A$1:$H$42</definedName>
    <definedName name="_xlnm.Print_Area" localSheetId="8">①資金!$A$1:$F$35</definedName>
    <definedName name="_xlnm.Print_Area" localSheetId="11">③基金!$A$1:$L$54</definedName>
    <definedName name="_xlnm.Print_Area" localSheetId="12">④収入未済調査!$A$1:$BH$203</definedName>
    <definedName name="_xlnm.Print_Area" localSheetId="14">⑤貸付金!$C$35:$S$60</definedName>
    <definedName name="_xlnm.Print_Area" localSheetId="17">⑦引当金!$A$1:$G$45</definedName>
    <definedName name="_xlnm.Print_Area" localSheetId="4">CF!$A$1:$N$60</definedName>
    <definedName name="_xlnm.Print_Area" localSheetId="3">PL及びNWM!$A$1:$U$57</definedName>
    <definedName name="_xlnm.Print_Area" localSheetId="6">'開始（一般等）'!$A$1:$AB$63</definedName>
    <definedName name="_xlnm.Print_Area" localSheetId="1">行政コスト計算書!$A$1:$N$42</definedName>
    <definedName name="_xlnm.Print_Area" localSheetId="2">純資産変動計算書!$A$1:$N$24</definedName>
    <definedName name="_xlnm.Print_Area" localSheetId="7">水道会計連結修正!$A$1:$M$131</definedName>
    <definedName name="_xlnm.Print_Area" localSheetId="15">貸付金!$A$1:$H$28</definedName>
    <definedName name="_xlnm.Print_Area" localSheetId="5">有形固定資産!$A$1:$T$51</definedName>
    <definedName name="_xlnm.Print_Area" localSheetId="0">様式目次!$C$4:$AG$15</definedName>
    <definedName name="Z_FE73CDA3_16B0_4CBC_8D59_3DAF9E8D892A_.wvu.PrintArea" localSheetId="12" hidden="1">④収入未済調査!$A$2:$BR$59</definedName>
    <definedName name="費目リスト選択用" localSheetId="14">#REF!</definedName>
    <definedName name="費目リスト選択用" localSheetId="6">#REF!</definedName>
    <definedName name="費目リスト選択用">#REF!</definedName>
  </definedNames>
  <calcPr calcId="162913"/>
</workbook>
</file>

<file path=xl/calcChain.xml><?xml version="1.0" encoding="utf-8"?>
<calcChain xmlns="http://schemas.openxmlformats.org/spreadsheetml/2006/main">
  <c r="H34" i="71" l="1"/>
  <c r="H32" i="71" l="1"/>
  <c r="H31" i="71"/>
  <c r="H30" i="71"/>
  <c r="H29" i="71"/>
  <c r="H28" i="71"/>
  <c r="H27" i="71"/>
  <c r="H26" i="71"/>
  <c r="H25" i="71"/>
  <c r="H24" i="71"/>
  <c r="H23" i="71"/>
  <c r="H22" i="71"/>
  <c r="H21" i="71"/>
  <c r="H20" i="71"/>
  <c r="H19" i="71"/>
  <c r="H18" i="71"/>
  <c r="H16" i="71"/>
  <c r="H8" i="71"/>
  <c r="H7" i="71"/>
  <c r="H12" i="69"/>
  <c r="J12" i="69" s="1"/>
  <c r="H10" i="69"/>
  <c r="J10" i="69" s="1"/>
  <c r="H8" i="69"/>
  <c r="J8" i="69" s="1"/>
  <c r="H6" i="69"/>
  <c r="J6" i="69" l="1"/>
  <c r="F34" i="71" l="1"/>
  <c r="I34" i="71" l="1"/>
  <c r="J34" i="71" s="1"/>
  <c r="G34" i="71"/>
  <c r="C29" i="66" l="1"/>
  <c r="K136" i="67"/>
  <c r="G17" i="71" l="1"/>
  <c r="H17" i="71" s="1"/>
  <c r="F17" i="71"/>
  <c r="F167" i="67" l="1"/>
  <c r="F161" i="67" s="1"/>
  <c r="F151" i="67" s="1"/>
  <c r="E150" i="67" s="1"/>
  <c r="C167" i="67"/>
  <c r="C161" i="67" s="1"/>
  <c r="C151" i="67" s="1"/>
  <c r="B150" i="67" s="1"/>
  <c r="E148" i="67"/>
  <c r="B148" i="67"/>
  <c r="J134" i="67"/>
  <c r="I133" i="67"/>
  <c r="I132" i="67"/>
  <c r="I131" i="67"/>
  <c r="I130" i="67"/>
  <c r="I129" i="67"/>
  <c r="I128" i="67"/>
  <c r="I127" i="67"/>
  <c r="I126" i="67"/>
  <c r="I125" i="67"/>
  <c r="I124" i="67"/>
  <c r="I123" i="67"/>
  <c r="I122" i="67"/>
  <c r="I121" i="67"/>
  <c r="I120" i="67"/>
  <c r="I119" i="67"/>
  <c r="I118" i="67"/>
  <c r="I117" i="67"/>
  <c r="I116" i="67"/>
  <c r="I115" i="67"/>
  <c r="I114" i="67"/>
  <c r="I113" i="67"/>
  <c r="I112" i="67"/>
  <c r="I111" i="67"/>
  <c r="I110" i="67"/>
  <c r="I109" i="67"/>
  <c r="I108" i="67"/>
  <c r="I107" i="67"/>
  <c r="I106" i="67"/>
  <c r="I105" i="67"/>
  <c r="I104" i="67"/>
  <c r="I103" i="67"/>
  <c r="I102" i="67"/>
  <c r="I101" i="67"/>
  <c r="J100" i="67"/>
  <c r="I99" i="67"/>
  <c r="I98" i="67"/>
  <c r="I97" i="67"/>
  <c r="I96" i="67"/>
  <c r="I95" i="67"/>
  <c r="I94" i="67"/>
  <c r="I93" i="67"/>
  <c r="I92" i="67"/>
  <c r="I91" i="67"/>
  <c r="I90" i="67"/>
  <c r="I89" i="67"/>
  <c r="I88" i="67"/>
  <c r="I87" i="67"/>
  <c r="I86" i="67"/>
  <c r="I85" i="67"/>
  <c r="I84" i="67"/>
  <c r="I83" i="67"/>
  <c r="I82" i="67"/>
  <c r="I81" i="67"/>
  <c r="I80" i="67"/>
  <c r="I79" i="67"/>
  <c r="I78" i="67"/>
  <c r="I77" i="67"/>
  <c r="I76" i="67"/>
  <c r="I75" i="67"/>
  <c r="I74" i="67"/>
  <c r="I73" i="67"/>
  <c r="I72" i="67"/>
  <c r="I71" i="67"/>
  <c r="I70" i="67"/>
  <c r="J69" i="67"/>
  <c r="H69" i="67"/>
  <c r="L68" i="67"/>
  <c r="I68" i="67"/>
  <c r="G68" i="67"/>
  <c r="L67" i="67"/>
  <c r="I67" i="67"/>
  <c r="G67" i="67"/>
  <c r="L66" i="67"/>
  <c r="I66" i="67"/>
  <c r="G66" i="67"/>
  <c r="L65" i="67"/>
  <c r="I65" i="67"/>
  <c r="G65" i="67"/>
  <c r="L50" i="67"/>
  <c r="I50" i="67"/>
  <c r="G50" i="67"/>
  <c r="L64" i="67"/>
  <c r="I64" i="67"/>
  <c r="G64" i="67"/>
  <c r="L63" i="67"/>
  <c r="I63" i="67"/>
  <c r="G63" i="67"/>
  <c r="L62" i="67"/>
  <c r="I62" i="67"/>
  <c r="G62" i="67"/>
  <c r="L61" i="67"/>
  <c r="I61" i="67"/>
  <c r="G61" i="67"/>
  <c r="L60" i="67"/>
  <c r="I60" i="67"/>
  <c r="G60" i="67"/>
  <c r="L59" i="67"/>
  <c r="I59" i="67"/>
  <c r="G59" i="67"/>
  <c r="L58" i="67"/>
  <c r="I58" i="67"/>
  <c r="G58" i="67"/>
  <c r="L57" i="67"/>
  <c r="I57" i="67"/>
  <c r="G57" i="67"/>
  <c r="L56" i="67"/>
  <c r="I56" i="67"/>
  <c r="G56" i="67"/>
  <c r="L55" i="67"/>
  <c r="I55" i="67"/>
  <c r="G55" i="67"/>
  <c r="L54" i="67"/>
  <c r="I54" i="67"/>
  <c r="G54" i="67"/>
  <c r="L53" i="67"/>
  <c r="I53" i="67"/>
  <c r="G53" i="67"/>
  <c r="L52" i="67"/>
  <c r="I52" i="67"/>
  <c r="G52" i="67"/>
  <c r="L51" i="67"/>
  <c r="I51" i="67"/>
  <c r="G51" i="67"/>
  <c r="J49" i="67"/>
  <c r="H49" i="67"/>
  <c r="L48" i="67"/>
  <c r="I48" i="67"/>
  <c r="G48" i="67"/>
  <c r="L47" i="67"/>
  <c r="I47" i="67"/>
  <c r="G47" i="67"/>
  <c r="L46" i="67"/>
  <c r="I46" i="67"/>
  <c r="G46" i="67"/>
  <c r="L45" i="67"/>
  <c r="I45" i="67"/>
  <c r="G45" i="67"/>
  <c r="L20" i="67"/>
  <c r="I20" i="67"/>
  <c r="G20" i="67"/>
  <c r="L19" i="67"/>
  <c r="I19" i="67"/>
  <c r="G19" i="67"/>
  <c r="L18" i="67"/>
  <c r="I18" i="67"/>
  <c r="G18" i="67"/>
  <c r="L44" i="67"/>
  <c r="I44" i="67"/>
  <c r="G44" i="67"/>
  <c r="L43" i="67"/>
  <c r="I43" i="67"/>
  <c r="G43" i="67"/>
  <c r="L42" i="67"/>
  <c r="I42" i="67"/>
  <c r="G42" i="67"/>
  <c r="L41" i="67"/>
  <c r="I41" i="67"/>
  <c r="G41" i="67"/>
  <c r="L40" i="67"/>
  <c r="I40" i="67"/>
  <c r="G40" i="67"/>
  <c r="L39" i="67"/>
  <c r="I39" i="67"/>
  <c r="G39" i="67"/>
  <c r="L17" i="67"/>
  <c r="I17" i="67"/>
  <c r="G17" i="67"/>
  <c r="L16" i="67"/>
  <c r="I16" i="67"/>
  <c r="G16" i="67"/>
  <c r="L15" i="67"/>
  <c r="I15" i="67"/>
  <c r="G15" i="67"/>
  <c r="L14" i="67"/>
  <c r="I14" i="67"/>
  <c r="G14" i="67"/>
  <c r="L13" i="67"/>
  <c r="I13" i="67"/>
  <c r="G13" i="67"/>
  <c r="L12" i="67"/>
  <c r="I12" i="67"/>
  <c r="G12" i="67"/>
  <c r="L11" i="67"/>
  <c r="I11" i="67"/>
  <c r="G11" i="67"/>
  <c r="L10" i="67"/>
  <c r="I10" i="67"/>
  <c r="G10" i="67"/>
  <c r="L9" i="67"/>
  <c r="I9" i="67"/>
  <c r="G9" i="67"/>
  <c r="L8" i="67"/>
  <c r="I8" i="67"/>
  <c r="G8" i="67"/>
  <c r="L7" i="67"/>
  <c r="I7" i="67"/>
  <c r="G7" i="67"/>
  <c r="L6" i="67"/>
  <c r="I6" i="67"/>
  <c r="G6" i="67"/>
  <c r="L5" i="67"/>
  <c r="I5" i="67"/>
  <c r="G5" i="67"/>
  <c r="L4" i="67"/>
  <c r="I4" i="67"/>
  <c r="G4" i="67"/>
  <c r="L38" i="67"/>
  <c r="I38" i="67"/>
  <c r="G38" i="67"/>
  <c r="L3" i="67"/>
  <c r="I3" i="67"/>
  <c r="G3" i="67"/>
  <c r="L37" i="67"/>
  <c r="I37" i="67"/>
  <c r="G37" i="67"/>
  <c r="L36" i="67"/>
  <c r="I36" i="67"/>
  <c r="G36" i="67"/>
  <c r="L35" i="67"/>
  <c r="I35" i="67"/>
  <c r="G35" i="67"/>
  <c r="L34" i="67"/>
  <c r="I34" i="67"/>
  <c r="G34" i="67"/>
  <c r="L33" i="67"/>
  <c r="I33" i="67"/>
  <c r="G33" i="67"/>
  <c r="L32" i="67"/>
  <c r="I32" i="67"/>
  <c r="G32" i="67"/>
  <c r="L31" i="67"/>
  <c r="I31" i="67"/>
  <c r="G31" i="67"/>
  <c r="L30" i="67"/>
  <c r="I30" i="67"/>
  <c r="G30" i="67"/>
  <c r="L29" i="67"/>
  <c r="I29" i="67"/>
  <c r="G29" i="67"/>
  <c r="L28" i="67"/>
  <c r="I28" i="67"/>
  <c r="G28" i="67"/>
  <c r="L27" i="67"/>
  <c r="I27" i="67"/>
  <c r="G27" i="67"/>
  <c r="L26" i="67"/>
  <c r="I26" i="67"/>
  <c r="G26" i="67"/>
  <c r="L25" i="67"/>
  <c r="I25" i="67"/>
  <c r="G25" i="67"/>
  <c r="L24" i="67"/>
  <c r="I24" i="67"/>
  <c r="G24" i="67"/>
  <c r="L23" i="67"/>
  <c r="I23" i="67"/>
  <c r="G23" i="67"/>
  <c r="L22" i="67"/>
  <c r="I22" i="67"/>
  <c r="G22" i="67"/>
  <c r="L21" i="67"/>
  <c r="I21" i="67"/>
  <c r="G21" i="67"/>
  <c r="F29" i="66"/>
  <c r="E29" i="66"/>
  <c r="D29" i="66"/>
  <c r="G26" i="66"/>
  <c r="G27" i="66"/>
  <c r="G25" i="66"/>
  <c r="G24" i="66"/>
  <c r="G23" i="66"/>
  <c r="G22" i="66"/>
  <c r="G21" i="66"/>
  <c r="G20" i="66"/>
  <c r="G19" i="66"/>
  <c r="G18" i="66"/>
  <c r="G28" i="66"/>
  <c r="G17" i="66"/>
  <c r="G16" i="66"/>
  <c r="G15" i="66"/>
  <c r="G14" i="66"/>
  <c r="G13" i="66"/>
  <c r="G12" i="66"/>
  <c r="G11" i="66"/>
  <c r="G10" i="66"/>
  <c r="G9" i="66"/>
  <c r="G8" i="66"/>
  <c r="G7" i="66"/>
  <c r="G6" i="66"/>
  <c r="G5" i="66"/>
  <c r="C148" i="67" l="1"/>
  <c r="G29" i="66"/>
  <c r="F148" i="67"/>
  <c r="G69" i="67"/>
  <c r="G49" i="67"/>
  <c r="I100" i="67"/>
  <c r="I49" i="67"/>
  <c r="I69" i="67"/>
  <c r="I134" i="67"/>
  <c r="C75" i="56" l="1"/>
  <c r="G3" i="56" s="1"/>
  <c r="C68" i="56"/>
  <c r="C48" i="56"/>
  <c r="C26" i="56"/>
  <c r="E3" i="56" s="1"/>
  <c r="C17" i="56" l="1"/>
  <c r="F3" i="56" s="1"/>
  <c r="B78" i="34" l="1"/>
  <c r="C24" i="33" l="1"/>
  <c r="C23" i="33"/>
  <c r="B33" i="27" l="1"/>
  <c r="B30" i="27"/>
  <c r="B27" i="27"/>
  <c r="B24" i="27"/>
  <c r="B21" i="27"/>
  <c r="B18" i="27"/>
  <c r="B15" i="27"/>
  <c r="B12" i="27"/>
  <c r="B9" i="27"/>
  <c r="B6" i="27"/>
  <c r="K16" i="33" l="1"/>
  <c r="E16" i="33"/>
  <c r="G16" i="33" s="1"/>
  <c r="H16" i="33" s="1"/>
  <c r="J16" i="33" s="1"/>
  <c r="L16" i="33" l="1"/>
  <c r="M16" i="33"/>
  <c r="H7" i="33"/>
  <c r="I7" i="33" s="1"/>
  <c r="G9" i="9" l="1"/>
  <c r="H7" i="9"/>
  <c r="G49" i="9" l="1"/>
  <c r="G47" i="9"/>
  <c r="G45" i="9"/>
  <c r="G43" i="9"/>
  <c r="G41" i="9"/>
  <c r="G39" i="9"/>
  <c r="G37" i="9"/>
  <c r="G35" i="9"/>
  <c r="G33" i="9"/>
  <c r="G31" i="9"/>
  <c r="G5" i="9"/>
  <c r="C9" i="9" l="1"/>
  <c r="E4" i="35" l="1"/>
  <c r="C4" i="35"/>
  <c r="K89" i="34" l="1"/>
  <c r="J89" i="34"/>
  <c r="I89" i="34"/>
  <c r="K88" i="34"/>
  <c r="J88" i="34"/>
  <c r="I88" i="34"/>
  <c r="K87" i="34"/>
  <c r="J87" i="34"/>
  <c r="I87" i="34"/>
  <c r="K86" i="34"/>
  <c r="J86" i="34"/>
  <c r="I86" i="34"/>
  <c r="K85" i="34"/>
  <c r="J85" i="34"/>
  <c r="I85" i="34"/>
  <c r="K84" i="34"/>
  <c r="J84" i="34"/>
  <c r="I84" i="34"/>
  <c r="AI89" i="34" l="1"/>
  <c r="AH89" i="34"/>
  <c r="AG89" i="34"/>
  <c r="AI88" i="34"/>
  <c r="AH88" i="34"/>
  <c r="AG88" i="34"/>
  <c r="AI87" i="34"/>
  <c r="AH87" i="34"/>
  <c r="AG87" i="34"/>
  <c r="AI86" i="34"/>
  <c r="AH86" i="34"/>
  <c r="AG86" i="34"/>
  <c r="AI85" i="34"/>
  <c r="AH85" i="34"/>
  <c r="AG85" i="34"/>
  <c r="AI84" i="34"/>
  <c r="AH84" i="34"/>
  <c r="AG84" i="34"/>
  <c r="AI76" i="34"/>
  <c r="AH76" i="34"/>
  <c r="AG76" i="34"/>
  <c r="AI75" i="34"/>
  <c r="AH75" i="34"/>
  <c r="AG75" i="34"/>
  <c r="AI74" i="34"/>
  <c r="AH74" i="34"/>
  <c r="AG74" i="34"/>
  <c r="AI73" i="34"/>
  <c r="AH73" i="34"/>
  <c r="AG73" i="34"/>
  <c r="AI72" i="34"/>
  <c r="AH72" i="34"/>
  <c r="AG72" i="34"/>
  <c r="AI71" i="34"/>
  <c r="AH71" i="34"/>
  <c r="AG71" i="34"/>
  <c r="AI63" i="34"/>
  <c r="AH63" i="34"/>
  <c r="AG63" i="34"/>
  <c r="AI62" i="34"/>
  <c r="AH62" i="34"/>
  <c r="AG62" i="34"/>
  <c r="AI61" i="34"/>
  <c r="AH61" i="34"/>
  <c r="AG61" i="34"/>
  <c r="AI60" i="34"/>
  <c r="AH60" i="34"/>
  <c r="AG60" i="34"/>
  <c r="AI59" i="34"/>
  <c r="AH59" i="34"/>
  <c r="AG59" i="34"/>
  <c r="AI58" i="34"/>
  <c r="AH58" i="34"/>
  <c r="AG58" i="34"/>
  <c r="AI50" i="34"/>
  <c r="AH50" i="34"/>
  <c r="AG50" i="34"/>
  <c r="AI49" i="34"/>
  <c r="AH49" i="34"/>
  <c r="AG49" i="34"/>
  <c r="AI48" i="34"/>
  <c r="AH48" i="34"/>
  <c r="AG48" i="34"/>
  <c r="AI47" i="34"/>
  <c r="AH47" i="34"/>
  <c r="AG47" i="34"/>
  <c r="AI46" i="34"/>
  <c r="AH46" i="34"/>
  <c r="AG46" i="34"/>
  <c r="AI45" i="34"/>
  <c r="AH45" i="34"/>
  <c r="AG45" i="34"/>
  <c r="K76" i="34" l="1"/>
  <c r="J76" i="34"/>
  <c r="I76" i="34"/>
  <c r="K75" i="34"/>
  <c r="J75" i="34"/>
  <c r="I75" i="34"/>
  <c r="K74" i="34"/>
  <c r="J74" i="34"/>
  <c r="I74" i="34"/>
  <c r="K73" i="34"/>
  <c r="J73" i="34"/>
  <c r="I73" i="34"/>
  <c r="K72" i="34"/>
  <c r="J72" i="34"/>
  <c r="I72" i="34"/>
  <c r="K71" i="34"/>
  <c r="J71" i="34"/>
  <c r="I71" i="34"/>
  <c r="K63" i="34"/>
  <c r="J63" i="34"/>
  <c r="I63" i="34"/>
  <c r="K62" i="34"/>
  <c r="J62" i="34"/>
  <c r="I62" i="34"/>
  <c r="K61" i="34"/>
  <c r="J61" i="34"/>
  <c r="I61" i="34"/>
  <c r="K60" i="34"/>
  <c r="J60" i="34"/>
  <c r="I60" i="34"/>
  <c r="K59" i="34"/>
  <c r="J59" i="34"/>
  <c r="I59" i="34"/>
  <c r="K58" i="34"/>
  <c r="J58" i="34"/>
  <c r="I58" i="34"/>
  <c r="N9" i="34" l="1"/>
  <c r="O9" i="34"/>
  <c r="N6" i="34"/>
  <c r="O6" i="34"/>
  <c r="D39" i="39" l="1"/>
  <c r="B18" i="14" l="1"/>
  <c r="B32" i="14"/>
  <c r="K50" i="9" l="1"/>
  <c r="J49" i="9"/>
  <c r="I49" i="9"/>
  <c r="H49" i="9"/>
  <c r="F49" i="9"/>
  <c r="E49" i="9"/>
  <c r="D49" i="9"/>
  <c r="C49" i="9"/>
  <c r="K49" i="9" s="1"/>
  <c r="K48" i="9"/>
  <c r="J47" i="9"/>
  <c r="I47" i="9"/>
  <c r="H47" i="9"/>
  <c r="F47" i="9"/>
  <c r="E47" i="9"/>
  <c r="D47" i="9"/>
  <c r="C47" i="9"/>
  <c r="K47" i="9" s="1"/>
  <c r="K46" i="9"/>
  <c r="J45" i="9"/>
  <c r="I45" i="9"/>
  <c r="H45" i="9"/>
  <c r="F45" i="9"/>
  <c r="E45" i="9"/>
  <c r="D45" i="9"/>
  <c r="C45" i="9"/>
  <c r="K45" i="9" s="1"/>
  <c r="K44" i="9"/>
  <c r="J43" i="9"/>
  <c r="I43" i="9"/>
  <c r="H43" i="9"/>
  <c r="F43" i="9"/>
  <c r="E43" i="9"/>
  <c r="D43" i="9"/>
  <c r="C43" i="9"/>
  <c r="K43" i="9" s="1"/>
  <c r="K42" i="9"/>
  <c r="J41" i="9"/>
  <c r="I41" i="9"/>
  <c r="H41" i="9"/>
  <c r="F41" i="9"/>
  <c r="E41" i="9"/>
  <c r="D41" i="9"/>
  <c r="C41" i="9"/>
  <c r="K41" i="9" s="1"/>
  <c r="K40" i="9"/>
  <c r="J39" i="9"/>
  <c r="I39" i="9"/>
  <c r="H39" i="9"/>
  <c r="F39" i="9"/>
  <c r="E39" i="9"/>
  <c r="D39" i="9"/>
  <c r="C39" i="9"/>
  <c r="K39" i="9" s="1"/>
  <c r="K38" i="9"/>
  <c r="J37" i="9"/>
  <c r="I37" i="9"/>
  <c r="H37" i="9"/>
  <c r="F37" i="9"/>
  <c r="E37" i="9"/>
  <c r="D37" i="9"/>
  <c r="C37" i="9"/>
  <c r="K37" i="9" s="1"/>
  <c r="K36" i="9"/>
  <c r="J35" i="9"/>
  <c r="I35" i="9"/>
  <c r="H35" i="9"/>
  <c r="F35" i="9"/>
  <c r="E35" i="9"/>
  <c r="D35" i="9"/>
  <c r="C35" i="9"/>
  <c r="K35" i="9" s="1"/>
  <c r="K34" i="9"/>
  <c r="J33" i="9"/>
  <c r="I33" i="9"/>
  <c r="H33" i="9"/>
  <c r="F33" i="9"/>
  <c r="E33" i="9"/>
  <c r="D33" i="9"/>
  <c r="C33" i="9"/>
  <c r="K33" i="9" s="1"/>
  <c r="K32" i="9"/>
  <c r="J31" i="9"/>
  <c r="I31" i="9"/>
  <c r="H31" i="9"/>
  <c r="F31" i="9"/>
  <c r="E31" i="9"/>
  <c r="D31" i="9"/>
  <c r="C31" i="9"/>
  <c r="K31" i="9" s="1"/>
  <c r="K30" i="9"/>
  <c r="K29" i="9"/>
  <c r="K28" i="9"/>
  <c r="K27" i="9"/>
  <c r="K26" i="9"/>
  <c r="K25" i="9"/>
  <c r="K24" i="9"/>
  <c r="K23" i="9"/>
  <c r="K22" i="9"/>
  <c r="K21" i="9"/>
  <c r="K20" i="9"/>
  <c r="K19" i="9"/>
  <c r="K18" i="9"/>
  <c r="K17" i="9"/>
  <c r="K16" i="9"/>
  <c r="K15" i="9"/>
  <c r="K14" i="9"/>
  <c r="K13" i="9"/>
  <c r="K12" i="9"/>
  <c r="K11" i="9"/>
  <c r="K10" i="9"/>
  <c r="K8" i="9"/>
  <c r="K7" i="9"/>
  <c r="K6" i="9"/>
  <c r="F6" i="9"/>
  <c r="K5" i="9"/>
  <c r="F5" i="9"/>
  <c r="J4" i="9"/>
  <c r="I4" i="9"/>
  <c r="E4" i="9"/>
  <c r="D4" i="9"/>
  <c r="C51" i="9"/>
  <c r="K51" i="9" s="1"/>
  <c r="F4" i="9" l="1"/>
  <c r="K4" i="9"/>
  <c r="N24" i="34" l="1"/>
  <c r="N23" i="34"/>
  <c r="N22" i="34"/>
  <c r="N21" i="34"/>
  <c r="N20" i="34"/>
  <c r="N19" i="34"/>
  <c r="BH59" i="34" l="1"/>
  <c r="BG59" i="34"/>
  <c r="BF59" i="34"/>
  <c r="BH58" i="34"/>
  <c r="BG58" i="34"/>
  <c r="BF58" i="34"/>
  <c r="BH57" i="34"/>
  <c r="BG57" i="34"/>
  <c r="BF57" i="34"/>
  <c r="BH56" i="34"/>
  <c r="BG56" i="34"/>
  <c r="BF56" i="34"/>
  <c r="BH55" i="34"/>
  <c r="BG55" i="34"/>
  <c r="BF55" i="34"/>
  <c r="BH54" i="34"/>
  <c r="BG54" i="34"/>
  <c r="BF54" i="34"/>
  <c r="BH53" i="34"/>
  <c r="BG53" i="34"/>
  <c r="BF53" i="34"/>
  <c r="BH52" i="34"/>
  <c r="BG52" i="34"/>
  <c r="BF52" i="34"/>
  <c r="BH51" i="34"/>
  <c r="BG51" i="34"/>
  <c r="BF51" i="34"/>
  <c r="K51" i="34" l="1"/>
  <c r="J51" i="34"/>
  <c r="I51" i="34"/>
  <c r="K50" i="34"/>
  <c r="J50" i="34"/>
  <c r="I50" i="34"/>
  <c r="K49" i="34"/>
  <c r="J49" i="34"/>
  <c r="I49" i="34"/>
  <c r="K48" i="34"/>
  <c r="J48" i="34"/>
  <c r="I48" i="34"/>
  <c r="K47" i="34"/>
  <c r="J47" i="34"/>
  <c r="I47" i="34"/>
  <c r="K46" i="34"/>
  <c r="J46" i="34"/>
  <c r="I46" i="34"/>
  <c r="K45" i="34"/>
  <c r="J45" i="34"/>
  <c r="I45" i="34"/>
  <c r="K38" i="34"/>
  <c r="J38" i="34"/>
  <c r="I38" i="34"/>
  <c r="K37" i="34"/>
  <c r="J37" i="34"/>
  <c r="I37" i="34"/>
  <c r="K36" i="34"/>
  <c r="J36" i="34"/>
  <c r="I36" i="34"/>
  <c r="K35" i="34"/>
  <c r="J35" i="34"/>
  <c r="I35" i="34"/>
  <c r="K34" i="34"/>
  <c r="J34" i="34"/>
  <c r="I34" i="34"/>
  <c r="K33" i="34"/>
  <c r="J33" i="34"/>
  <c r="I33" i="34"/>
  <c r="K32" i="34"/>
  <c r="J32" i="34"/>
  <c r="I32" i="34"/>
  <c r="K25" i="34"/>
  <c r="J25" i="34"/>
  <c r="I25" i="34"/>
  <c r="K24" i="34"/>
  <c r="J24" i="34"/>
  <c r="I24" i="34"/>
  <c r="K23" i="34"/>
  <c r="J23" i="34"/>
  <c r="I23" i="34"/>
  <c r="K22" i="34"/>
  <c r="J22" i="34"/>
  <c r="I22" i="34"/>
  <c r="K21" i="34"/>
  <c r="J21" i="34"/>
  <c r="I21" i="34"/>
  <c r="K20" i="34"/>
  <c r="J20" i="34"/>
  <c r="I20" i="34"/>
  <c r="K19" i="34"/>
  <c r="J19" i="34"/>
  <c r="I19" i="34"/>
  <c r="K12" i="34"/>
  <c r="J12" i="34"/>
  <c r="I12" i="34"/>
  <c r="K11" i="34"/>
  <c r="J11" i="34"/>
  <c r="I11" i="34"/>
  <c r="K10" i="34"/>
  <c r="J10" i="34"/>
  <c r="I10" i="34"/>
  <c r="K9" i="34"/>
  <c r="J9" i="34"/>
  <c r="I9" i="34"/>
  <c r="K8" i="34"/>
  <c r="J8" i="34"/>
  <c r="I8" i="34"/>
  <c r="K7" i="34"/>
  <c r="J7" i="34"/>
  <c r="I7" i="34"/>
  <c r="K6" i="34"/>
  <c r="J6" i="34"/>
  <c r="I6" i="34"/>
  <c r="BH41" i="34" l="1"/>
  <c r="BH44" i="34"/>
  <c r="BG44" i="34"/>
  <c r="BF44" i="34"/>
  <c r="BH43" i="34"/>
  <c r="BG43" i="34"/>
  <c r="BF43" i="34"/>
  <c r="BH42" i="34"/>
  <c r="BG42" i="34"/>
  <c r="BF42" i="34"/>
  <c r="BG41" i="34"/>
  <c r="BF41" i="34"/>
  <c r="BH40" i="34"/>
  <c r="BG40" i="34"/>
  <c r="BF40" i="34"/>
  <c r="BH39" i="34"/>
  <c r="BG39" i="34"/>
  <c r="BF39" i="34"/>
  <c r="BH38" i="34"/>
  <c r="BG38" i="34"/>
  <c r="BF38" i="34"/>
  <c r="BH37" i="34"/>
  <c r="BG37" i="34"/>
  <c r="BF37" i="34"/>
  <c r="BH36" i="34"/>
  <c r="BG36" i="34"/>
  <c r="BF36" i="34"/>
  <c r="B3" i="27" l="1"/>
  <c r="B38" i="27" s="1"/>
  <c r="AM6" i="34"/>
  <c r="AD12" i="34" l="1"/>
  <c r="AA12" i="34"/>
  <c r="AD10" i="34"/>
  <c r="AA10" i="34"/>
  <c r="AA37" i="34" l="1"/>
  <c r="Z26" i="34" l="1"/>
  <c r="R58" i="39" l="1"/>
  <c r="Q58" i="39"/>
  <c r="P58" i="39"/>
  <c r="O58" i="39"/>
  <c r="M58" i="39"/>
  <c r="L58" i="39"/>
  <c r="K58" i="39"/>
  <c r="J58" i="39"/>
  <c r="H58" i="39"/>
  <c r="G58" i="39"/>
  <c r="E58" i="39"/>
  <c r="D58" i="39"/>
  <c r="S57" i="39"/>
  <c r="N57" i="39"/>
  <c r="I57" i="39"/>
  <c r="F57" i="39"/>
  <c r="S56" i="39"/>
  <c r="N56" i="39"/>
  <c r="I56" i="39"/>
  <c r="F56" i="39"/>
  <c r="S55" i="39"/>
  <c r="N55" i="39"/>
  <c r="I55" i="39"/>
  <c r="F55" i="39"/>
  <c r="S54" i="39"/>
  <c r="N54" i="39"/>
  <c r="I54" i="39"/>
  <c r="F54" i="39"/>
  <c r="S53" i="39"/>
  <c r="N53" i="39"/>
  <c r="I53" i="39"/>
  <c r="F53" i="39"/>
  <c r="S52" i="39"/>
  <c r="N52" i="39"/>
  <c r="I52" i="39"/>
  <c r="F52" i="39"/>
  <c r="S51" i="39"/>
  <c r="N51" i="39"/>
  <c r="I51" i="39"/>
  <c r="F51" i="39"/>
  <c r="S50" i="39"/>
  <c r="N50" i="39"/>
  <c r="I50" i="39"/>
  <c r="F50" i="39"/>
  <c r="S49" i="39"/>
  <c r="N49" i="39"/>
  <c r="I49" i="39"/>
  <c r="F49" i="39"/>
  <c r="S48" i="39"/>
  <c r="N48" i="39"/>
  <c r="I48" i="39"/>
  <c r="F48" i="39"/>
  <c r="S47" i="39"/>
  <c r="N47" i="39"/>
  <c r="I47" i="39"/>
  <c r="F47" i="39"/>
  <c r="T47" i="39" s="1"/>
  <c r="S46" i="39"/>
  <c r="N46" i="39"/>
  <c r="I46" i="39"/>
  <c r="F46" i="39"/>
  <c r="T46" i="39" s="1"/>
  <c r="S45" i="39"/>
  <c r="N45" i="39"/>
  <c r="I45" i="39"/>
  <c r="F45" i="39"/>
  <c r="T45" i="39" s="1"/>
  <c r="S44" i="39"/>
  <c r="N44" i="39"/>
  <c r="I44" i="39"/>
  <c r="F44" i="39"/>
  <c r="S43" i="39"/>
  <c r="N43" i="39"/>
  <c r="I43" i="39"/>
  <c r="F43" i="39"/>
  <c r="S42" i="39"/>
  <c r="N42" i="39"/>
  <c r="I42" i="39"/>
  <c r="F42" i="39"/>
  <c r="S41" i="39"/>
  <c r="N41" i="39"/>
  <c r="I41" i="39"/>
  <c r="F41" i="39"/>
  <c r="S40" i="39"/>
  <c r="N40" i="39"/>
  <c r="I40" i="39"/>
  <c r="F40" i="39"/>
  <c r="S39" i="39"/>
  <c r="N39" i="39"/>
  <c r="I39" i="39"/>
  <c r="F39" i="39"/>
  <c r="S38" i="39"/>
  <c r="N38" i="39"/>
  <c r="N58" i="39" s="1"/>
  <c r="I38" i="39"/>
  <c r="I58" i="39" s="1"/>
  <c r="F38" i="39"/>
  <c r="R33" i="39"/>
  <c r="R60" i="39" s="1"/>
  <c r="Q33" i="39"/>
  <c r="Q60" i="39" s="1"/>
  <c r="P33" i="39"/>
  <c r="O33" i="39"/>
  <c r="O60" i="39" s="1"/>
  <c r="M33" i="39"/>
  <c r="M60" i="39" s="1"/>
  <c r="L33" i="39"/>
  <c r="K33" i="39"/>
  <c r="K60" i="39" s="1"/>
  <c r="J33" i="39"/>
  <c r="J60" i="39" s="1"/>
  <c r="H33" i="39"/>
  <c r="G33" i="39"/>
  <c r="E33" i="39"/>
  <c r="D33" i="39"/>
  <c r="S32" i="39"/>
  <c r="N32" i="39"/>
  <c r="I32" i="39"/>
  <c r="F32" i="39"/>
  <c r="T32" i="39" s="1"/>
  <c r="S31" i="39"/>
  <c r="N31" i="39"/>
  <c r="I31" i="39"/>
  <c r="F31" i="39"/>
  <c r="T31" i="39" s="1"/>
  <c r="S30" i="39"/>
  <c r="N30" i="39"/>
  <c r="I30" i="39"/>
  <c r="F30" i="39"/>
  <c r="T30" i="39" s="1"/>
  <c r="S29" i="39"/>
  <c r="N29" i="39"/>
  <c r="I29" i="39"/>
  <c r="F29" i="39"/>
  <c r="T29" i="39" s="1"/>
  <c r="S28" i="39"/>
  <c r="N28" i="39"/>
  <c r="I28" i="39"/>
  <c r="F28" i="39"/>
  <c r="T28" i="39" s="1"/>
  <c r="S27" i="39"/>
  <c r="N27" i="39"/>
  <c r="I27" i="39"/>
  <c r="F27" i="39"/>
  <c r="T27" i="39" s="1"/>
  <c r="S26" i="39"/>
  <c r="N26" i="39"/>
  <c r="I26" i="39"/>
  <c r="F26" i="39"/>
  <c r="T26" i="39" s="1"/>
  <c r="S25" i="39"/>
  <c r="N25" i="39"/>
  <c r="I25" i="39"/>
  <c r="F25" i="39"/>
  <c r="T25" i="39" s="1"/>
  <c r="S24" i="39"/>
  <c r="N24" i="39"/>
  <c r="I24" i="39"/>
  <c r="F24" i="39"/>
  <c r="T24" i="39" s="1"/>
  <c r="S23" i="39"/>
  <c r="N23" i="39"/>
  <c r="I23" i="39"/>
  <c r="F23" i="39"/>
  <c r="T23" i="39" s="1"/>
  <c r="S21" i="39"/>
  <c r="N21" i="39"/>
  <c r="I21" i="39"/>
  <c r="F21" i="39"/>
  <c r="T21" i="39" s="1"/>
  <c r="S20" i="39"/>
  <c r="N20" i="39"/>
  <c r="I20" i="39"/>
  <c r="F20" i="39"/>
  <c r="T20" i="39" s="1"/>
  <c r="S19" i="39"/>
  <c r="N19" i="39"/>
  <c r="I19" i="39"/>
  <c r="F19" i="39"/>
  <c r="T19" i="39" s="1"/>
  <c r="S17" i="39"/>
  <c r="N17" i="39"/>
  <c r="I17" i="39"/>
  <c r="F17" i="39"/>
  <c r="T17" i="39" s="1"/>
  <c r="S16" i="39"/>
  <c r="N16" i="39"/>
  <c r="I16" i="39"/>
  <c r="F16" i="39"/>
  <c r="T16" i="39" s="1"/>
  <c r="S15" i="39"/>
  <c r="N15" i="39"/>
  <c r="I15" i="39"/>
  <c r="F15" i="39"/>
  <c r="T15" i="39" s="1"/>
  <c r="S13" i="39"/>
  <c r="N13" i="39"/>
  <c r="I13" i="39"/>
  <c r="F13" i="39"/>
  <c r="T13" i="39" s="1"/>
  <c r="S12" i="39"/>
  <c r="N12" i="39"/>
  <c r="I12" i="39"/>
  <c r="F12" i="39"/>
  <c r="T12" i="39" s="1"/>
  <c r="S11" i="39"/>
  <c r="S33" i="39" s="1"/>
  <c r="N11" i="39"/>
  <c r="N33" i="39" s="1"/>
  <c r="I11" i="39"/>
  <c r="I33" i="39" s="1"/>
  <c r="F11" i="39"/>
  <c r="F33" i="39" s="1"/>
  <c r="Q5" i="39"/>
  <c r="T4" i="39"/>
  <c r="K18" i="33"/>
  <c r="K17" i="33"/>
  <c r="K15" i="33"/>
  <c r="K14" i="33"/>
  <c r="E17" i="33"/>
  <c r="E15" i="33"/>
  <c r="E14" i="33"/>
  <c r="J34" i="14"/>
  <c r="T48" i="39" l="1"/>
  <c r="T49" i="39"/>
  <c r="T50" i="39"/>
  <c r="T51" i="39"/>
  <c r="T52" i="39"/>
  <c r="T53" i="39"/>
  <c r="T54" i="39"/>
  <c r="T55" i="39"/>
  <c r="T56" i="39"/>
  <c r="T57" i="39"/>
  <c r="D5" i="39"/>
  <c r="P5" i="39"/>
  <c r="G5" i="39"/>
  <c r="L5" i="39"/>
  <c r="G4" i="33"/>
  <c r="S58" i="39"/>
  <c r="S60" i="39" s="1"/>
  <c r="P60" i="39"/>
  <c r="T43" i="39"/>
  <c r="T44" i="39"/>
  <c r="H60" i="39"/>
  <c r="T42" i="39"/>
  <c r="T41" i="39"/>
  <c r="T40" i="39"/>
  <c r="T39" i="39"/>
  <c r="T38" i="39"/>
  <c r="L60" i="39"/>
  <c r="G60" i="39"/>
  <c r="D60" i="39"/>
  <c r="H5" i="39"/>
  <c r="I60" i="39"/>
  <c r="T33" i="39"/>
  <c r="M5" i="39"/>
  <c r="N60" i="39"/>
  <c r="F58" i="39"/>
  <c r="F60" i="39" s="1"/>
  <c r="E60" i="39"/>
  <c r="T11" i="39"/>
  <c r="R5" i="39" l="1"/>
  <c r="E5" i="39"/>
  <c r="T60" i="39"/>
  <c r="T58" i="39"/>
  <c r="AF26" i="34" l="1"/>
  <c r="G130" i="38"/>
  <c r="F130" i="38"/>
  <c r="D130" i="38"/>
  <c r="C130" i="38"/>
  <c r="G128" i="38"/>
  <c r="F128" i="38"/>
  <c r="C128" i="38"/>
  <c r="D122" i="38"/>
  <c r="C122" i="38"/>
  <c r="C123" i="38" s="1"/>
  <c r="E118" i="38"/>
  <c r="E123" i="38" s="1"/>
  <c r="D118" i="38"/>
  <c r="D111" i="38"/>
  <c r="C111" i="38"/>
  <c r="E110" i="38"/>
  <c r="E109" i="38"/>
  <c r="E111" i="38" s="1"/>
  <c r="G107" i="38"/>
  <c r="G112" i="38" s="1"/>
  <c r="F107" i="38"/>
  <c r="F112" i="38" s="1"/>
  <c r="D107" i="38"/>
  <c r="D112" i="38" s="1"/>
  <c r="C107" i="38"/>
  <c r="C112" i="38" s="1"/>
  <c r="E106" i="38"/>
  <c r="E105" i="38"/>
  <c r="E103" i="38"/>
  <c r="E102" i="38"/>
  <c r="D98" i="38"/>
  <c r="C98" i="38"/>
  <c r="C99" i="38" s="1"/>
  <c r="E94" i="38"/>
  <c r="D94" i="38"/>
  <c r="E90" i="38"/>
  <c r="D90" i="38"/>
  <c r="D99" i="38" s="1"/>
  <c r="D80" i="38"/>
  <c r="C80" i="38"/>
  <c r="C81" i="38" s="1"/>
  <c r="E22" i="38" s="1"/>
  <c r="E71" i="38"/>
  <c r="E81" i="38" s="1"/>
  <c r="C11" i="38" s="1"/>
  <c r="D71" i="38"/>
  <c r="D81" i="38" s="1"/>
  <c r="D60" i="38"/>
  <c r="C60" i="38"/>
  <c r="E59" i="38"/>
  <c r="E58" i="38"/>
  <c r="E57" i="38"/>
  <c r="G55" i="38"/>
  <c r="G61" i="38" s="1"/>
  <c r="F55" i="38"/>
  <c r="F61" i="38" s="1"/>
  <c r="E21" i="38" s="1"/>
  <c r="D55" i="38"/>
  <c r="D61" i="38" s="1"/>
  <c r="C55" i="38"/>
  <c r="E54" i="38"/>
  <c r="E53" i="38"/>
  <c r="E52" i="38"/>
  <c r="E50" i="38"/>
  <c r="E49" i="38"/>
  <c r="E130" i="38" s="1"/>
  <c r="D44" i="38"/>
  <c r="C44" i="38"/>
  <c r="C45" i="38" s="1"/>
  <c r="E18" i="38" s="1"/>
  <c r="E39" i="38"/>
  <c r="D39" i="38"/>
  <c r="E34" i="38"/>
  <c r="E45" i="38" s="1"/>
  <c r="D34" i="38"/>
  <c r="D45" i="38" s="1"/>
  <c r="B59" i="35"/>
  <c r="B58" i="35"/>
  <c r="B57" i="35"/>
  <c r="B56" i="35"/>
  <c r="B55" i="35"/>
  <c r="B54" i="35"/>
  <c r="B53" i="35"/>
  <c r="B52" i="35"/>
  <c r="B50" i="35"/>
  <c r="B49" i="35"/>
  <c r="B48" i="35"/>
  <c r="B47" i="35"/>
  <c r="B46" i="35"/>
  <c r="B45" i="35"/>
  <c r="B44" i="35"/>
  <c r="B43" i="35"/>
  <c r="B41" i="35"/>
  <c r="B40" i="35"/>
  <c r="B39" i="35"/>
  <c r="B11" i="35" s="1"/>
  <c r="B38" i="35"/>
  <c r="B10" i="35" s="1"/>
  <c r="B37" i="35"/>
  <c r="B9" i="35" s="1"/>
  <c r="B36" i="35"/>
  <c r="B35" i="35"/>
  <c r="B34" i="35"/>
  <c r="B32" i="35"/>
  <c r="B31" i="35"/>
  <c r="B30" i="35"/>
  <c r="B29" i="35"/>
  <c r="B28" i="35"/>
  <c r="B27" i="35"/>
  <c r="B26" i="35"/>
  <c r="B25" i="35"/>
  <c r="B23" i="35"/>
  <c r="B22" i="35"/>
  <c r="B8" i="35" s="1"/>
  <c r="B21" i="35"/>
  <c r="B7" i="35" s="1"/>
  <c r="B20" i="35"/>
  <c r="B6" i="35" s="1"/>
  <c r="B19" i="35"/>
  <c r="B18" i="35"/>
  <c r="B17" i="35"/>
  <c r="E59" i="35"/>
  <c r="E58" i="35"/>
  <c r="G58" i="35" s="1"/>
  <c r="E57" i="35"/>
  <c r="E56" i="35"/>
  <c r="E55" i="35"/>
  <c r="E54" i="35"/>
  <c r="G54" i="35" s="1"/>
  <c r="E53" i="35"/>
  <c r="E52" i="35"/>
  <c r="G52" i="35" s="1"/>
  <c r="E50" i="35"/>
  <c r="E49" i="35"/>
  <c r="G49" i="35" s="1"/>
  <c r="E48" i="35"/>
  <c r="E47" i="35"/>
  <c r="G47" i="35" s="1"/>
  <c r="E46" i="35"/>
  <c r="E45" i="35"/>
  <c r="G45" i="35" s="1"/>
  <c r="E44" i="35"/>
  <c r="E43" i="35"/>
  <c r="G43" i="35" s="1"/>
  <c r="E41" i="35"/>
  <c r="E40" i="35"/>
  <c r="G40" i="35" s="1"/>
  <c r="E39" i="35"/>
  <c r="E38" i="35"/>
  <c r="G38" i="35" s="1"/>
  <c r="C10" i="35" s="1"/>
  <c r="E37" i="35"/>
  <c r="E36" i="35"/>
  <c r="G36" i="35" s="1"/>
  <c r="E35" i="35"/>
  <c r="E34" i="35"/>
  <c r="E32" i="35"/>
  <c r="E31" i="35"/>
  <c r="G31" i="35" s="1"/>
  <c r="E30" i="35"/>
  <c r="E29" i="35"/>
  <c r="G29" i="35" s="1"/>
  <c r="E28" i="35"/>
  <c r="E27" i="35"/>
  <c r="G27" i="35" s="1"/>
  <c r="E26" i="35"/>
  <c r="E25" i="35"/>
  <c r="E23" i="35"/>
  <c r="E22" i="35"/>
  <c r="G22" i="35" s="1"/>
  <c r="C8" i="35" s="1"/>
  <c r="E21" i="35"/>
  <c r="G21" i="35" s="1"/>
  <c r="C7" i="35" s="1"/>
  <c r="E20" i="35"/>
  <c r="G20" i="35" s="1"/>
  <c r="C6" i="35" s="1"/>
  <c r="E19" i="35"/>
  <c r="E18" i="35"/>
  <c r="G18" i="35" s="1"/>
  <c r="E17" i="35"/>
  <c r="E16" i="35"/>
  <c r="H59" i="35"/>
  <c r="J59" i="35" s="1"/>
  <c r="H58" i="35"/>
  <c r="J58" i="35" s="1"/>
  <c r="H57" i="35"/>
  <c r="J57" i="35" s="1"/>
  <c r="H56" i="35"/>
  <c r="J56" i="35" s="1"/>
  <c r="H55" i="35"/>
  <c r="J55" i="35" s="1"/>
  <c r="H54" i="35"/>
  <c r="J54" i="35" s="1"/>
  <c r="H53" i="35"/>
  <c r="J53" i="35" s="1"/>
  <c r="H52" i="35"/>
  <c r="J52" i="35" s="1"/>
  <c r="H50" i="35"/>
  <c r="J50" i="35" s="1"/>
  <c r="H49" i="35"/>
  <c r="J49" i="35" s="1"/>
  <c r="H48" i="35"/>
  <c r="H47" i="35"/>
  <c r="J47" i="35" s="1"/>
  <c r="H46" i="35"/>
  <c r="J46" i="35" s="1"/>
  <c r="H45" i="35"/>
  <c r="J45" i="35" s="1"/>
  <c r="H44" i="35"/>
  <c r="H43" i="35"/>
  <c r="J43" i="35" s="1"/>
  <c r="H41" i="35"/>
  <c r="J41" i="35" s="1"/>
  <c r="H40" i="35"/>
  <c r="J40" i="35" s="1"/>
  <c r="H39" i="35"/>
  <c r="H38" i="35"/>
  <c r="J38" i="35" s="1"/>
  <c r="E10" i="35" s="1"/>
  <c r="H37" i="35"/>
  <c r="J37" i="35" s="1"/>
  <c r="E9" i="35" s="1"/>
  <c r="H36" i="35"/>
  <c r="J36" i="35" s="1"/>
  <c r="H35" i="35"/>
  <c r="H34" i="35"/>
  <c r="J34" i="35" s="1"/>
  <c r="H32" i="35"/>
  <c r="J32" i="35" s="1"/>
  <c r="H31" i="35"/>
  <c r="J31" i="35" s="1"/>
  <c r="H30" i="35"/>
  <c r="J30" i="35" s="1"/>
  <c r="H29" i="35"/>
  <c r="H28" i="35"/>
  <c r="J28" i="35" s="1"/>
  <c r="H27" i="35"/>
  <c r="J27" i="35" s="1"/>
  <c r="H26" i="35"/>
  <c r="H25" i="35"/>
  <c r="J25" i="35" s="1"/>
  <c r="H23" i="35"/>
  <c r="H22" i="35"/>
  <c r="J22" i="35" s="1"/>
  <c r="E8" i="35" s="1"/>
  <c r="H21" i="35"/>
  <c r="J21" i="35" s="1"/>
  <c r="E7" i="35" s="1"/>
  <c r="H20" i="35"/>
  <c r="J20" i="35" s="1"/>
  <c r="E6" i="35" s="1"/>
  <c r="H19" i="35"/>
  <c r="H18" i="35"/>
  <c r="J18" i="35" s="1"/>
  <c r="H17" i="35"/>
  <c r="J17" i="35" s="1"/>
  <c r="H16" i="35"/>
  <c r="J16" i="35" s="1"/>
  <c r="B16" i="35"/>
  <c r="G59" i="35"/>
  <c r="G57" i="35"/>
  <c r="G56" i="35"/>
  <c r="G55" i="35"/>
  <c r="G53" i="35"/>
  <c r="L51" i="35"/>
  <c r="I51" i="35"/>
  <c r="I60" i="35" s="1"/>
  <c r="F51" i="35"/>
  <c r="G50" i="35"/>
  <c r="J48" i="35"/>
  <c r="G48" i="35"/>
  <c r="G46" i="35"/>
  <c r="J44" i="35"/>
  <c r="G44" i="35"/>
  <c r="L42" i="35"/>
  <c r="F42" i="35"/>
  <c r="G41" i="35"/>
  <c r="J39" i="35"/>
  <c r="E11" i="35" s="1"/>
  <c r="G39" i="35"/>
  <c r="C11" i="35" s="1"/>
  <c r="J35" i="35"/>
  <c r="G35" i="35"/>
  <c r="G34" i="35"/>
  <c r="L33" i="35"/>
  <c r="F33" i="35"/>
  <c r="G32" i="35"/>
  <c r="G30" i="35"/>
  <c r="J29" i="35"/>
  <c r="G28" i="35"/>
  <c r="J26" i="35"/>
  <c r="G26" i="35"/>
  <c r="L24" i="35"/>
  <c r="F24" i="35"/>
  <c r="J23" i="35"/>
  <c r="G23" i="35"/>
  <c r="J19" i="35"/>
  <c r="G19" i="35"/>
  <c r="G17" i="35"/>
  <c r="L15" i="35"/>
  <c r="F15" i="35"/>
  <c r="E55" i="38" l="1"/>
  <c r="C124" i="38"/>
  <c r="E24" i="38" s="1"/>
  <c r="D123" i="38"/>
  <c r="D124" i="38" s="1"/>
  <c r="E25" i="38" s="1"/>
  <c r="C6" i="38"/>
  <c r="E107" i="38"/>
  <c r="E112" i="38" s="1"/>
  <c r="E5" i="35"/>
  <c r="E3" i="35" s="1"/>
  <c r="L60" i="35"/>
  <c r="E51" i="35"/>
  <c r="E33" i="35"/>
  <c r="G33" i="35" s="1"/>
  <c r="G37" i="35"/>
  <c r="C9" i="35" s="1"/>
  <c r="C9" i="38"/>
  <c r="C5" i="38"/>
  <c r="C10" i="38"/>
  <c r="C61" i="38"/>
  <c r="E20" i="38" s="1"/>
  <c r="E60" i="38"/>
  <c r="E61" i="38" s="1"/>
  <c r="C14" i="38" s="1"/>
  <c r="C7" i="38"/>
  <c r="E99" i="38"/>
  <c r="E124" i="38" s="1"/>
  <c r="G51" i="35"/>
  <c r="E24" i="35"/>
  <c r="G25" i="35"/>
  <c r="E42" i="35"/>
  <c r="G42" i="35" s="1"/>
  <c r="E131" i="38"/>
  <c r="D131" i="38"/>
  <c r="E19" i="38"/>
  <c r="C13" i="38"/>
  <c r="C15" i="38"/>
  <c r="E23" i="38"/>
  <c r="E15" i="35"/>
  <c r="G15" i="35" s="1"/>
  <c r="G16" i="35"/>
  <c r="C5" i="35" s="1"/>
  <c r="C3" i="35" s="1"/>
  <c r="H51" i="35"/>
  <c r="J51" i="35" s="1"/>
  <c r="H42" i="35"/>
  <c r="J42" i="35" s="1"/>
  <c r="H15" i="35"/>
  <c r="G24" i="35"/>
  <c r="H33" i="35"/>
  <c r="J33" i="35" s="1"/>
  <c r="F60" i="35"/>
  <c r="H24" i="35"/>
  <c r="J24" i="35" s="1"/>
  <c r="G12" i="35" l="1"/>
  <c r="G60" i="35"/>
  <c r="E60" i="35"/>
  <c r="H60" i="35"/>
  <c r="J15" i="35"/>
  <c r="J12" i="35" s="1"/>
  <c r="J60" i="35" l="1"/>
  <c r="BE203" i="34"/>
  <c r="BD203" i="34"/>
  <c r="BC203" i="34"/>
  <c r="BB203" i="34"/>
  <c r="BA203" i="34"/>
  <c r="AZ203" i="34"/>
  <c r="AY203" i="34"/>
  <c r="BE202" i="34"/>
  <c r="BD202" i="34"/>
  <c r="BC202" i="34"/>
  <c r="P59" i="35" s="1"/>
  <c r="BB202" i="34"/>
  <c r="BA202" i="34"/>
  <c r="AZ202" i="34"/>
  <c r="AY202" i="34"/>
  <c r="BH201" i="34"/>
  <c r="BG201" i="34"/>
  <c r="BF201" i="34"/>
  <c r="BH200" i="34"/>
  <c r="BG200" i="34"/>
  <c r="BF200" i="34"/>
  <c r="BH199" i="34"/>
  <c r="BG199" i="34"/>
  <c r="BF199" i="34"/>
  <c r="BH198" i="34"/>
  <c r="BG198" i="34"/>
  <c r="BF198" i="34"/>
  <c r="BH197" i="34"/>
  <c r="BG197" i="34"/>
  <c r="BG203" i="34" s="1"/>
  <c r="BF197" i="34"/>
  <c r="BH196" i="34"/>
  <c r="BG196" i="34"/>
  <c r="BF196" i="34"/>
  <c r="BF202" i="34" s="1"/>
  <c r="BH195" i="34"/>
  <c r="D59" i="35" s="1"/>
  <c r="BG195" i="34"/>
  <c r="C59" i="35" s="1"/>
  <c r="BF195" i="34"/>
  <c r="BE190" i="34"/>
  <c r="BD190" i="34"/>
  <c r="BC190" i="34"/>
  <c r="BB190" i="34"/>
  <c r="BA190" i="34"/>
  <c r="AZ190" i="34"/>
  <c r="AY190" i="34"/>
  <c r="BE189" i="34"/>
  <c r="BD189" i="34"/>
  <c r="BC189" i="34"/>
  <c r="P58" i="35" s="1"/>
  <c r="BB189" i="34"/>
  <c r="BA189" i="34"/>
  <c r="AZ189" i="34"/>
  <c r="AY189" i="34"/>
  <c r="BH188" i="34"/>
  <c r="BG188" i="34"/>
  <c r="BF188" i="34"/>
  <c r="BH187" i="34"/>
  <c r="BG187" i="34"/>
  <c r="BF187" i="34"/>
  <c r="BH186" i="34"/>
  <c r="BG186" i="34"/>
  <c r="BF186" i="34"/>
  <c r="BH185" i="34"/>
  <c r="BG185" i="34"/>
  <c r="BF185" i="34"/>
  <c r="BH184" i="34"/>
  <c r="BG184" i="34"/>
  <c r="BF184" i="34"/>
  <c r="BF190" i="34" s="1"/>
  <c r="BH183" i="34"/>
  <c r="BG183" i="34"/>
  <c r="BF183" i="34"/>
  <c r="BH182" i="34"/>
  <c r="D58" i="35" s="1"/>
  <c r="BG182" i="34"/>
  <c r="C58" i="35" s="1"/>
  <c r="BF182" i="34"/>
  <c r="BE177" i="34"/>
  <c r="BD177" i="34"/>
  <c r="BC177" i="34"/>
  <c r="BB177" i="34"/>
  <c r="BA177" i="34"/>
  <c r="AZ177" i="34"/>
  <c r="AY177" i="34"/>
  <c r="BE176" i="34"/>
  <c r="BD176" i="34"/>
  <c r="BC176" i="34"/>
  <c r="P57" i="35" s="1"/>
  <c r="BB176" i="34"/>
  <c r="BA176" i="34"/>
  <c r="AZ176" i="34"/>
  <c r="AY176" i="34"/>
  <c r="BH175" i="34"/>
  <c r="BG175" i="34"/>
  <c r="BF175" i="34"/>
  <c r="BH174" i="34"/>
  <c r="BG174" i="34"/>
  <c r="BF174" i="34"/>
  <c r="BH173" i="34"/>
  <c r="BG173" i="34"/>
  <c r="BF173" i="34"/>
  <c r="BH172" i="34"/>
  <c r="BG172" i="34"/>
  <c r="BF172" i="34"/>
  <c r="BH171" i="34"/>
  <c r="BG171" i="34"/>
  <c r="BF171" i="34"/>
  <c r="BH170" i="34"/>
  <c r="BH176" i="34" s="1"/>
  <c r="BG170" i="34"/>
  <c r="BF170" i="34"/>
  <c r="BH169" i="34"/>
  <c r="D57" i="35" s="1"/>
  <c r="BG169" i="34"/>
  <c r="C57" i="35" s="1"/>
  <c r="BF169" i="34"/>
  <c r="BE164" i="34"/>
  <c r="BD164" i="34"/>
  <c r="BC164" i="34"/>
  <c r="BB164" i="34"/>
  <c r="BA164" i="34"/>
  <c r="AZ164" i="34"/>
  <c r="AY164" i="34"/>
  <c r="BE163" i="34"/>
  <c r="BD163" i="34"/>
  <c r="BC163" i="34"/>
  <c r="P56" i="35" s="1"/>
  <c r="BB163" i="34"/>
  <c r="BA163" i="34"/>
  <c r="AZ163" i="34"/>
  <c r="AY163" i="34"/>
  <c r="BH162" i="34"/>
  <c r="BG162" i="34"/>
  <c r="BF162" i="34"/>
  <c r="BH161" i="34"/>
  <c r="BG161" i="34"/>
  <c r="BF161" i="34"/>
  <c r="BH160" i="34"/>
  <c r="BG160" i="34"/>
  <c r="BF160" i="34"/>
  <c r="BH159" i="34"/>
  <c r="BG159" i="34"/>
  <c r="BF159" i="34"/>
  <c r="BH158" i="34"/>
  <c r="BH164" i="34" s="1"/>
  <c r="BG158" i="34"/>
  <c r="BF158" i="34"/>
  <c r="BH157" i="34"/>
  <c r="BG157" i="34"/>
  <c r="BG163" i="34" s="1"/>
  <c r="O56" i="35" s="1"/>
  <c r="Q56" i="35" s="1"/>
  <c r="BF157" i="34"/>
  <c r="BH156" i="34"/>
  <c r="D56" i="35" s="1"/>
  <c r="BG156" i="34"/>
  <c r="C56" i="35" s="1"/>
  <c r="BF156" i="34"/>
  <c r="BE151" i="34"/>
  <c r="BD151" i="34"/>
  <c r="BC151" i="34"/>
  <c r="BB151" i="34"/>
  <c r="BA151" i="34"/>
  <c r="AZ151" i="34"/>
  <c r="AY151" i="34"/>
  <c r="BE150" i="34"/>
  <c r="BD150" i="34"/>
  <c r="BC150" i="34"/>
  <c r="BB150" i="34"/>
  <c r="BA150" i="34"/>
  <c r="AZ150" i="34"/>
  <c r="AY150" i="34"/>
  <c r="BH149" i="34"/>
  <c r="BG149" i="34"/>
  <c r="BF149" i="34"/>
  <c r="BH148" i="34"/>
  <c r="BG148" i="34"/>
  <c r="BF148" i="34"/>
  <c r="BH147" i="34"/>
  <c r="BG147" i="34"/>
  <c r="BF147" i="34"/>
  <c r="BH146" i="34"/>
  <c r="BG146" i="34"/>
  <c r="BF146" i="34"/>
  <c r="BH145" i="34"/>
  <c r="BG145" i="34"/>
  <c r="BG151" i="34" s="1"/>
  <c r="BF145" i="34"/>
  <c r="BH144" i="34"/>
  <c r="BG144" i="34"/>
  <c r="BF144" i="34"/>
  <c r="BF150" i="34" s="1"/>
  <c r="BH143" i="34"/>
  <c r="BG143" i="34"/>
  <c r="BF143" i="34"/>
  <c r="BH142" i="34"/>
  <c r="BG142" i="34"/>
  <c r="BF142" i="34"/>
  <c r="BH141" i="34"/>
  <c r="BG141" i="34"/>
  <c r="BF141" i="34"/>
  <c r="BE136" i="34"/>
  <c r="BD136" i="34"/>
  <c r="BC136" i="34"/>
  <c r="BB136" i="34"/>
  <c r="BA136" i="34"/>
  <c r="AZ136" i="34"/>
  <c r="AY136" i="34"/>
  <c r="BE135" i="34"/>
  <c r="BD135" i="34"/>
  <c r="BC135" i="34"/>
  <c r="BB135" i="34"/>
  <c r="BA135" i="34"/>
  <c r="AZ135" i="34"/>
  <c r="AY135" i="34"/>
  <c r="BH134" i="34"/>
  <c r="BG134" i="34"/>
  <c r="BF134" i="34"/>
  <c r="BH133" i="34"/>
  <c r="BG133" i="34"/>
  <c r="BF133" i="34"/>
  <c r="BH132" i="34"/>
  <c r="BG132" i="34"/>
  <c r="BF132" i="34"/>
  <c r="BH131" i="34"/>
  <c r="BG131" i="34"/>
  <c r="BF131" i="34"/>
  <c r="BH130" i="34"/>
  <c r="BH136" i="34" s="1"/>
  <c r="BG130" i="34"/>
  <c r="BF130" i="34"/>
  <c r="BH129" i="34"/>
  <c r="BG129" i="34"/>
  <c r="BF129" i="34"/>
  <c r="BH128" i="34"/>
  <c r="BG128" i="34"/>
  <c r="BF128" i="34"/>
  <c r="BF135" i="34" s="1"/>
  <c r="BH127" i="34"/>
  <c r="BG127" i="34"/>
  <c r="BF127" i="34"/>
  <c r="BH126" i="34"/>
  <c r="BG126" i="34"/>
  <c r="BF126" i="34"/>
  <c r="BE121" i="34"/>
  <c r="BD121" i="34"/>
  <c r="BC121" i="34"/>
  <c r="BB121" i="34"/>
  <c r="BA121" i="34"/>
  <c r="AZ121" i="34"/>
  <c r="AY121" i="34"/>
  <c r="BE120" i="34"/>
  <c r="BD120" i="34"/>
  <c r="BC120" i="34"/>
  <c r="BB120" i="34"/>
  <c r="BA120" i="34"/>
  <c r="AZ120" i="34"/>
  <c r="AY120" i="34"/>
  <c r="BH119" i="34"/>
  <c r="BG119" i="34"/>
  <c r="BF119" i="34"/>
  <c r="BH118" i="34"/>
  <c r="BG118" i="34"/>
  <c r="BF118" i="34"/>
  <c r="BH117" i="34"/>
  <c r="BG117" i="34"/>
  <c r="BF117" i="34"/>
  <c r="BH116" i="34"/>
  <c r="BG116" i="34"/>
  <c r="BF116" i="34"/>
  <c r="BH115" i="34"/>
  <c r="BG115" i="34"/>
  <c r="BF115" i="34"/>
  <c r="BH114" i="34"/>
  <c r="BG114" i="34"/>
  <c r="BF114" i="34"/>
  <c r="BH113" i="34"/>
  <c r="BG113" i="34"/>
  <c r="BF113" i="34"/>
  <c r="BH112" i="34"/>
  <c r="BG112" i="34"/>
  <c r="BF112" i="34"/>
  <c r="BH111" i="34"/>
  <c r="BG111" i="34"/>
  <c r="BF111" i="34"/>
  <c r="BE106" i="34"/>
  <c r="BD106" i="34"/>
  <c r="BC106" i="34"/>
  <c r="BB106" i="34"/>
  <c r="BA106" i="34"/>
  <c r="AZ106" i="34"/>
  <c r="AY106" i="34"/>
  <c r="BE105" i="34"/>
  <c r="BD105" i="34"/>
  <c r="BC105" i="34"/>
  <c r="BB105" i="34"/>
  <c r="BA105" i="34"/>
  <c r="AZ105" i="34"/>
  <c r="AY105" i="34"/>
  <c r="AR105" i="34"/>
  <c r="AQ105" i="34"/>
  <c r="AP105" i="34"/>
  <c r="AO105" i="34"/>
  <c r="AN105" i="34"/>
  <c r="AM105" i="34"/>
  <c r="AL105" i="34"/>
  <c r="AF105" i="34"/>
  <c r="AE105" i="34"/>
  <c r="AD105" i="34"/>
  <c r="AC105" i="34"/>
  <c r="AB105" i="34"/>
  <c r="AA105" i="34"/>
  <c r="Z105" i="34"/>
  <c r="T105" i="34"/>
  <c r="S105" i="34"/>
  <c r="R105" i="34"/>
  <c r="Q105" i="34"/>
  <c r="P105" i="34"/>
  <c r="O105" i="34"/>
  <c r="N105" i="34"/>
  <c r="H105" i="34"/>
  <c r="G105" i="34"/>
  <c r="F105" i="34"/>
  <c r="E105" i="34"/>
  <c r="D105" i="34"/>
  <c r="C105" i="34"/>
  <c r="B105" i="34"/>
  <c r="BH104" i="34"/>
  <c r="BG104" i="34"/>
  <c r="BF104" i="34"/>
  <c r="AR104" i="34"/>
  <c r="AQ104" i="34"/>
  <c r="AP104" i="34"/>
  <c r="P50" i="35" s="1"/>
  <c r="AO104" i="34"/>
  <c r="AN104" i="34"/>
  <c r="AM104" i="34"/>
  <c r="AL104" i="34"/>
  <c r="AF104" i="34"/>
  <c r="AE104" i="34"/>
  <c r="AD104" i="34"/>
  <c r="P41" i="35" s="1"/>
  <c r="AC104" i="34"/>
  <c r="AB104" i="34"/>
  <c r="AA104" i="34"/>
  <c r="Z104" i="34"/>
  <c r="T104" i="34"/>
  <c r="S104" i="34"/>
  <c r="R104" i="34"/>
  <c r="P32" i="35" s="1"/>
  <c r="Q104" i="34"/>
  <c r="P104" i="34"/>
  <c r="O104" i="34"/>
  <c r="N104" i="34"/>
  <c r="H104" i="34"/>
  <c r="G104" i="34"/>
  <c r="F104" i="34"/>
  <c r="P23" i="35" s="1"/>
  <c r="E104" i="34"/>
  <c r="D104" i="34"/>
  <c r="C104" i="34"/>
  <c r="B104" i="34"/>
  <c r="BH103" i="34"/>
  <c r="BG103" i="34"/>
  <c r="BF103" i="34"/>
  <c r="AU103" i="34"/>
  <c r="AT103" i="34"/>
  <c r="AS103" i="34"/>
  <c r="AI103" i="34"/>
  <c r="AH103" i="34"/>
  <c r="AG103" i="34"/>
  <c r="W103" i="34"/>
  <c r="V103" i="34"/>
  <c r="U103" i="34"/>
  <c r="K103" i="34"/>
  <c r="J103" i="34"/>
  <c r="I103" i="34"/>
  <c r="BH102" i="34"/>
  <c r="BG102" i="34"/>
  <c r="BF102" i="34"/>
  <c r="AU102" i="34"/>
  <c r="AT102" i="34"/>
  <c r="AS102" i="34"/>
  <c r="AI102" i="34"/>
  <c r="AH102" i="34"/>
  <c r="AG102" i="34"/>
  <c r="W102" i="34"/>
  <c r="V102" i="34"/>
  <c r="U102" i="34"/>
  <c r="K102" i="34"/>
  <c r="J102" i="34"/>
  <c r="I102" i="34"/>
  <c r="BH101" i="34"/>
  <c r="BG101" i="34"/>
  <c r="BF101" i="34"/>
  <c r="AU101" i="34"/>
  <c r="AT101" i="34"/>
  <c r="AS101" i="34"/>
  <c r="AI101" i="34"/>
  <c r="AH101" i="34"/>
  <c r="AG101" i="34"/>
  <c r="W101" i="34"/>
  <c r="V101" i="34"/>
  <c r="U101" i="34"/>
  <c r="K101" i="34"/>
  <c r="J101" i="34"/>
  <c r="I101" i="34"/>
  <c r="BH100" i="34"/>
  <c r="BG100" i="34"/>
  <c r="BF100" i="34"/>
  <c r="BF106" i="34" s="1"/>
  <c r="AU100" i="34"/>
  <c r="AT100" i="34"/>
  <c r="AS100" i="34"/>
  <c r="AI100" i="34"/>
  <c r="AH100" i="34"/>
  <c r="AG100" i="34"/>
  <c r="W100" i="34"/>
  <c r="V100" i="34"/>
  <c r="U100" i="34"/>
  <c r="K100" i="34"/>
  <c r="J100" i="34"/>
  <c r="I100" i="34"/>
  <c r="BH99" i="34"/>
  <c r="BG99" i="34"/>
  <c r="BF99" i="34"/>
  <c r="AU99" i="34"/>
  <c r="AT99" i="34"/>
  <c r="AS99" i="34"/>
  <c r="AI99" i="34"/>
  <c r="AH99" i="34"/>
  <c r="AH105" i="34" s="1"/>
  <c r="AG99" i="34"/>
  <c r="W99" i="34"/>
  <c r="V99" i="34"/>
  <c r="U99" i="34"/>
  <c r="U105" i="34" s="1"/>
  <c r="K99" i="34"/>
  <c r="J99" i="34"/>
  <c r="I99" i="34"/>
  <c r="BH98" i="34"/>
  <c r="BG98" i="34"/>
  <c r="BF98" i="34"/>
  <c r="AU98" i="34"/>
  <c r="AT98" i="34"/>
  <c r="AS98" i="34"/>
  <c r="AI98" i="34"/>
  <c r="AH98" i="34"/>
  <c r="AG98" i="34"/>
  <c r="AG104" i="34" s="1"/>
  <c r="W98" i="34"/>
  <c r="V98" i="34"/>
  <c r="U98" i="34"/>
  <c r="K98" i="34"/>
  <c r="J98" i="34"/>
  <c r="I98" i="34"/>
  <c r="BH97" i="34"/>
  <c r="BG97" i="34"/>
  <c r="BF97" i="34"/>
  <c r="AU97" i="34"/>
  <c r="D50" i="35" s="1"/>
  <c r="AT97" i="34"/>
  <c r="C50" i="35" s="1"/>
  <c r="AS97" i="34"/>
  <c r="AI97" i="34"/>
  <c r="D41" i="35" s="1"/>
  <c r="AH97" i="34"/>
  <c r="C41" i="35" s="1"/>
  <c r="AG97" i="34"/>
  <c r="W97" i="34"/>
  <c r="D32" i="35" s="1"/>
  <c r="V97" i="34"/>
  <c r="C32" i="35" s="1"/>
  <c r="U97" i="34"/>
  <c r="K97" i="34"/>
  <c r="D23" i="35" s="1"/>
  <c r="J97" i="34"/>
  <c r="C23" i="35" s="1"/>
  <c r="I97" i="34"/>
  <c r="BH96" i="34"/>
  <c r="BG96" i="34"/>
  <c r="BF96" i="34"/>
  <c r="AR92" i="34"/>
  <c r="AQ92" i="34"/>
  <c r="AP92" i="34"/>
  <c r="AO92" i="34"/>
  <c r="AN92" i="34"/>
  <c r="AM92" i="34"/>
  <c r="AL92" i="34"/>
  <c r="AF92" i="34"/>
  <c r="AE92" i="34"/>
  <c r="AD92" i="34"/>
  <c r="AC92" i="34"/>
  <c r="AB92" i="34"/>
  <c r="AA92" i="34"/>
  <c r="Z92" i="34"/>
  <c r="T92" i="34"/>
  <c r="S92" i="34"/>
  <c r="R92" i="34"/>
  <c r="Q92" i="34"/>
  <c r="P92" i="34"/>
  <c r="O92" i="34"/>
  <c r="N92" i="34"/>
  <c r="H92" i="34"/>
  <c r="G92" i="34"/>
  <c r="F92" i="34"/>
  <c r="E92" i="34"/>
  <c r="D92" i="34"/>
  <c r="C92" i="34"/>
  <c r="B92" i="34"/>
  <c r="BE91" i="34"/>
  <c r="BD91" i="34"/>
  <c r="BC91" i="34"/>
  <c r="BB91" i="34"/>
  <c r="BA91" i="34"/>
  <c r="AZ91" i="34"/>
  <c r="AY91" i="34"/>
  <c r="AR91" i="34"/>
  <c r="AQ91" i="34"/>
  <c r="AP91" i="34"/>
  <c r="P49" i="35" s="1"/>
  <c r="AO91" i="34"/>
  <c r="AN91" i="34"/>
  <c r="AM91" i="34"/>
  <c r="AL91" i="34"/>
  <c r="AF91" i="34"/>
  <c r="AE91" i="34"/>
  <c r="AD91" i="34"/>
  <c r="P40" i="35" s="1"/>
  <c r="AC91" i="34"/>
  <c r="AB91" i="34"/>
  <c r="AA91" i="34"/>
  <c r="Z91" i="34"/>
  <c r="T91" i="34"/>
  <c r="S91" i="34"/>
  <c r="R91" i="34"/>
  <c r="P31" i="35" s="1"/>
  <c r="Q91" i="34"/>
  <c r="P91" i="34"/>
  <c r="O91" i="34"/>
  <c r="N91" i="34"/>
  <c r="H91" i="34"/>
  <c r="G91" i="34"/>
  <c r="F91" i="34"/>
  <c r="P22" i="35" s="1"/>
  <c r="E91" i="34"/>
  <c r="D91" i="34"/>
  <c r="C91" i="34"/>
  <c r="B91" i="34"/>
  <c r="BE90" i="34"/>
  <c r="BD90" i="34"/>
  <c r="BC90" i="34"/>
  <c r="BB90" i="34"/>
  <c r="BA90" i="34"/>
  <c r="AZ90" i="34"/>
  <c r="AY90" i="34"/>
  <c r="AU90" i="34"/>
  <c r="AT90" i="34"/>
  <c r="AS90" i="34"/>
  <c r="AI90" i="34"/>
  <c r="AH90" i="34"/>
  <c r="AG90" i="34"/>
  <c r="W90" i="34"/>
  <c r="V90" i="34"/>
  <c r="U90" i="34"/>
  <c r="K90" i="34"/>
  <c r="J90" i="34"/>
  <c r="I90" i="34"/>
  <c r="BH89" i="34"/>
  <c r="BG89" i="34"/>
  <c r="BF89" i="34"/>
  <c r="AU89" i="34"/>
  <c r="AT89" i="34"/>
  <c r="AS89" i="34"/>
  <c r="W89" i="34"/>
  <c r="V89" i="34"/>
  <c r="U89" i="34"/>
  <c r="BH88" i="34"/>
  <c r="BG88" i="34"/>
  <c r="BF88" i="34"/>
  <c r="AU88" i="34"/>
  <c r="AT88" i="34"/>
  <c r="AS88" i="34"/>
  <c r="W88" i="34"/>
  <c r="V88" i="34"/>
  <c r="U88" i="34"/>
  <c r="BH87" i="34"/>
  <c r="BG87" i="34"/>
  <c r="BF87" i="34"/>
  <c r="AU87" i="34"/>
  <c r="AT87" i="34"/>
  <c r="AS87" i="34"/>
  <c r="W87" i="34"/>
  <c r="V87" i="34"/>
  <c r="U87" i="34"/>
  <c r="BH86" i="34"/>
  <c r="BG86" i="34"/>
  <c r="BF86" i="34"/>
  <c r="AU86" i="34"/>
  <c r="AT86" i="34"/>
  <c r="AS86" i="34"/>
  <c r="AG92" i="34"/>
  <c r="W86" i="34"/>
  <c r="V86" i="34"/>
  <c r="U86" i="34"/>
  <c r="BH85" i="34"/>
  <c r="BG85" i="34"/>
  <c r="BF85" i="34"/>
  <c r="AU85" i="34"/>
  <c r="AT85" i="34"/>
  <c r="AS85" i="34"/>
  <c r="W85" i="34"/>
  <c r="V85" i="34"/>
  <c r="U85" i="34"/>
  <c r="J91" i="34"/>
  <c r="O22" i="35" s="1"/>
  <c r="Q22" i="35" s="1"/>
  <c r="BH84" i="34"/>
  <c r="BG84" i="34"/>
  <c r="BF84" i="34"/>
  <c r="AU84" i="34"/>
  <c r="D49" i="35" s="1"/>
  <c r="AT84" i="34"/>
  <c r="C49" i="35" s="1"/>
  <c r="AS84" i="34"/>
  <c r="D40" i="35"/>
  <c r="C40" i="35"/>
  <c r="W84" i="34"/>
  <c r="D31" i="35" s="1"/>
  <c r="V84" i="34"/>
  <c r="C31" i="35" s="1"/>
  <c r="U84" i="34"/>
  <c r="D22" i="35"/>
  <c r="C22" i="35"/>
  <c r="BH83" i="34"/>
  <c r="BG83" i="34"/>
  <c r="BF83" i="34"/>
  <c r="BH82" i="34"/>
  <c r="BG82" i="34"/>
  <c r="BF82" i="34"/>
  <c r="BH81" i="34"/>
  <c r="BG81" i="34"/>
  <c r="BF81" i="34"/>
  <c r="AR79" i="34"/>
  <c r="AQ79" i="34"/>
  <c r="AP79" i="34"/>
  <c r="AO79" i="34"/>
  <c r="AN79" i="34"/>
  <c r="AM79" i="34"/>
  <c r="AL79" i="34"/>
  <c r="AF79" i="34"/>
  <c r="AE79" i="34"/>
  <c r="AD79" i="34"/>
  <c r="AC79" i="34"/>
  <c r="AB79" i="34"/>
  <c r="AA79" i="34"/>
  <c r="Z79" i="34"/>
  <c r="T79" i="34"/>
  <c r="S79" i="34"/>
  <c r="R79" i="34"/>
  <c r="Q79" i="34"/>
  <c r="P79" i="34"/>
  <c r="O79" i="34"/>
  <c r="N79" i="34"/>
  <c r="H79" i="34"/>
  <c r="G79" i="34"/>
  <c r="F79" i="34"/>
  <c r="E79" i="34"/>
  <c r="D79" i="34"/>
  <c r="C79" i="34"/>
  <c r="B79" i="34"/>
  <c r="AR78" i="34"/>
  <c r="AQ78" i="34"/>
  <c r="AP78" i="34"/>
  <c r="P48" i="35" s="1"/>
  <c r="AO78" i="34"/>
  <c r="AN78" i="34"/>
  <c r="AM78" i="34"/>
  <c r="AL78" i="34"/>
  <c r="AF78" i="34"/>
  <c r="AE78" i="34"/>
  <c r="AD78" i="34"/>
  <c r="P39" i="35" s="1"/>
  <c r="AC78" i="34"/>
  <c r="AB78" i="34"/>
  <c r="AA78" i="34"/>
  <c r="Z78" i="34"/>
  <c r="T78" i="34"/>
  <c r="S78" i="34"/>
  <c r="R78" i="34"/>
  <c r="P30" i="35" s="1"/>
  <c r="Q78" i="34"/>
  <c r="P78" i="34"/>
  <c r="O78" i="34"/>
  <c r="N78" i="34"/>
  <c r="H78" i="34"/>
  <c r="G78" i="34"/>
  <c r="F78" i="34"/>
  <c r="P21" i="35" s="1"/>
  <c r="E78" i="34"/>
  <c r="D78" i="34"/>
  <c r="C78" i="34"/>
  <c r="AU77" i="34"/>
  <c r="AT77" i="34"/>
  <c r="AS77" i="34"/>
  <c r="AI77" i="34"/>
  <c r="AH77" i="34"/>
  <c r="AG77" i="34"/>
  <c r="W77" i="34"/>
  <c r="V77" i="34"/>
  <c r="U77" i="34"/>
  <c r="K77" i="34"/>
  <c r="J77" i="34"/>
  <c r="I77" i="34"/>
  <c r="BE76" i="34"/>
  <c r="BD76" i="34"/>
  <c r="BC76" i="34"/>
  <c r="BB76" i="34"/>
  <c r="BA76" i="34"/>
  <c r="AZ76" i="34"/>
  <c r="AY76" i="34"/>
  <c r="AU76" i="34"/>
  <c r="AT76" i="34"/>
  <c r="AS76" i="34"/>
  <c r="W76" i="34"/>
  <c r="V76" i="34"/>
  <c r="U76" i="34"/>
  <c r="BE75" i="34"/>
  <c r="BD75" i="34"/>
  <c r="BC75" i="34"/>
  <c r="BB75" i="34"/>
  <c r="BA75" i="34"/>
  <c r="AZ75" i="34"/>
  <c r="AY75" i="34"/>
  <c r="AU75" i="34"/>
  <c r="AT75" i="34"/>
  <c r="AS75" i="34"/>
  <c r="W75" i="34"/>
  <c r="V75" i="34"/>
  <c r="U75" i="34"/>
  <c r="BH74" i="34"/>
  <c r="BG74" i="34"/>
  <c r="BF74" i="34"/>
  <c r="AU74" i="34"/>
  <c r="AT74" i="34"/>
  <c r="AS74" i="34"/>
  <c r="W74" i="34"/>
  <c r="V74" i="34"/>
  <c r="U74" i="34"/>
  <c r="BH73" i="34"/>
  <c r="BG73" i="34"/>
  <c r="BF73" i="34"/>
  <c r="AU73" i="34"/>
  <c r="AT73" i="34"/>
  <c r="AS73" i="34"/>
  <c r="W73" i="34"/>
  <c r="V73" i="34"/>
  <c r="U73" i="34"/>
  <c r="BH72" i="34"/>
  <c r="BG72" i="34"/>
  <c r="BF72" i="34"/>
  <c r="AU72" i="34"/>
  <c r="AT72" i="34"/>
  <c r="AS72" i="34"/>
  <c r="AI78" i="34"/>
  <c r="W72" i="34"/>
  <c r="V72" i="34"/>
  <c r="U72" i="34"/>
  <c r="BH71" i="34"/>
  <c r="BG71" i="34"/>
  <c r="BF71" i="34"/>
  <c r="AU71" i="34"/>
  <c r="D48" i="35" s="1"/>
  <c r="AT71" i="34"/>
  <c r="C48" i="35" s="1"/>
  <c r="AS71" i="34"/>
  <c r="D39" i="35"/>
  <c r="C39" i="35"/>
  <c r="W71" i="34"/>
  <c r="D30" i="35" s="1"/>
  <c r="V71" i="34"/>
  <c r="C30" i="35" s="1"/>
  <c r="U71" i="34"/>
  <c r="D21" i="35"/>
  <c r="C21" i="35"/>
  <c r="BH70" i="34"/>
  <c r="BH76" i="34" s="1"/>
  <c r="BG70" i="34"/>
  <c r="BF70" i="34"/>
  <c r="BH69" i="34"/>
  <c r="BG69" i="34"/>
  <c r="BF69" i="34"/>
  <c r="BH68" i="34"/>
  <c r="BG68" i="34"/>
  <c r="BF68" i="34"/>
  <c r="BF75" i="34" s="1"/>
  <c r="BH67" i="34"/>
  <c r="BG67" i="34"/>
  <c r="BF67" i="34"/>
  <c r="BH66" i="34"/>
  <c r="BG66" i="34"/>
  <c r="BF66" i="34"/>
  <c r="AR66" i="34"/>
  <c r="AQ66" i="34"/>
  <c r="AP66" i="34"/>
  <c r="AO66" i="34"/>
  <c r="AN66" i="34"/>
  <c r="AM66" i="34"/>
  <c r="AL66" i="34"/>
  <c r="AF66" i="34"/>
  <c r="AE66" i="34"/>
  <c r="AD66" i="34"/>
  <c r="AC66" i="34"/>
  <c r="AB66" i="34"/>
  <c r="AA66" i="34"/>
  <c r="Z66" i="34"/>
  <c r="T66" i="34"/>
  <c r="S66" i="34"/>
  <c r="R66" i="34"/>
  <c r="Q66" i="34"/>
  <c r="P66" i="34"/>
  <c r="O66" i="34"/>
  <c r="N66" i="34"/>
  <c r="H66" i="34"/>
  <c r="G66" i="34"/>
  <c r="F66" i="34"/>
  <c r="E66" i="34"/>
  <c r="D66" i="34"/>
  <c r="C66" i="34"/>
  <c r="B66" i="34"/>
  <c r="AR65" i="34"/>
  <c r="AQ65" i="34"/>
  <c r="AP65" i="34"/>
  <c r="P47" i="35" s="1"/>
  <c r="AO65" i="34"/>
  <c r="AN65" i="34"/>
  <c r="AM65" i="34"/>
  <c r="AL65" i="34"/>
  <c r="AF65" i="34"/>
  <c r="AE65" i="34"/>
  <c r="AD65" i="34"/>
  <c r="P38" i="35" s="1"/>
  <c r="AC65" i="34"/>
  <c r="AB65" i="34"/>
  <c r="AA65" i="34"/>
  <c r="Z65" i="34"/>
  <c r="T65" i="34"/>
  <c r="S65" i="34"/>
  <c r="R65" i="34"/>
  <c r="P29" i="35" s="1"/>
  <c r="Q65" i="34"/>
  <c r="P65" i="34"/>
  <c r="O65" i="34"/>
  <c r="N65" i="34"/>
  <c r="H65" i="34"/>
  <c r="G65" i="34"/>
  <c r="F65" i="34"/>
  <c r="P20" i="35" s="1"/>
  <c r="E65" i="34"/>
  <c r="D65" i="34"/>
  <c r="C65" i="34"/>
  <c r="B65" i="34"/>
  <c r="AU64" i="34"/>
  <c r="AT64" i="34"/>
  <c r="AS64" i="34"/>
  <c r="AI64" i="34"/>
  <c r="AH64" i="34"/>
  <c r="AG64" i="34"/>
  <c r="W64" i="34"/>
  <c r="V64" i="34"/>
  <c r="U64" i="34"/>
  <c r="K64" i="34"/>
  <c r="J64" i="34"/>
  <c r="I64" i="34"/>
  <c r="I66" i="34" s="1"/>
  <c r="AU63" i="34"/>
  <c r="AT63" i="34"/>
  <c r="AS63" i="34"/>
  <c r="W63" i="34"/>
  <c r="V63" i="34"/>
  <c r="U63" i="34"/>
  <c r="AU62" i="34"/>
  <c r="AT62" i="34"/>
  <c r="AS62" i="34"/>
  <c r="W62" i="34"/>
  <c r="V62" i="34"/>
  <c r="U62" i="34"/>
  <c r="BE61" i="34"/>
  <c r="BD61" i="34"/>
  <c r="BC61" i="34"/>
  <c r="BB61" i="34"/>
  <c r="BA61" i="34"/>
  <c r="AZ61" i="34"/>
  <c r="AY61" i="34"/>
  <c r="AU61" i="34"/>
  <c r="AT61" i="34"/>
  <c r="AS61" i="34"/>
  <c r="W61" i="34"/>
  <c r="V61" i="34"/>
  <c r="U61" i="34"/>
  <c r="BE60" i="34"/>
  <c r="BD60" i="34"/>
  <c r="BC60" i="34"/>
  <c r="P55" i="35" s="1"/>
  <c r="BB60" i="34"/>
  <c r="BA60" i="34"/>
  <c r="AZ60" i="34"/>
  <c r="AY60" i="34"/>
  <c r="AU60" i="34"/>
  <c r="AT60" i="34"/>
  <c r="AS60" i="34"/>
  <c r="W60" i="34"/>
  <c r="V60" i="34"/>
  <c r="U60" i="34"/>
  <c r="AU59" i="34"/>
  <c r="AT59" i="34"/>
  <c r="AS59" i="34"/>
  <c r="AH65" i="34"/>
  <c r="O38" i="35" s="1"/>
  <c r="Q38" i="35" s="1"/>
  <c r="W59" i="34"/>
  <c r="V59" i="34"/>
  <c r="U59" i="34"/>
  <c r="AU58" i="34"/>
  <c r="D47" i="35" s="1"/>
  <c r="AT58" i="34"/>
  <c r="C47" i="35" s="1"/>
  <c r="AS58" i="34"/>
  <c r="D38" i="35"/>
  <c r="C38" i="35"/>
  <c r="W58" i="34"/>
  <c r="D29" i="35" s="1"/>
  <c r="V58" i="34"/>
  <c r="C29" i="35" s="1"/>
  <c r="U58" i="34"/>
  <c r="D20" i="35"/>
  <c r="C20" i="35"/>
  <c r="BG60" i="34"/>
  <c r="O55" i="35" s="1"/>
  <c r="Q55" i="35" s="1"/>
  <c r="AR53" i="34"/>
  <c r="AQ53" i="34"/>
  <c r="AP53" i="34"/>
  <c r="AO53" i="34"/>
  <c r="AN53" i="34"/>
  <c r="AM53" i="34"/>
  <c r="AL53" i="34"/>
  <c r="AF53" i="34"/>
  <c r="AE53" i="34"/>
  <c r="AD53" i="34"/>
  <c r="AC53" i="34"/>
  <c r="AB53" i="34"/>
  <c r="AA53" i="34"/>
  <c r="Z53" i="34"/>
  <c r="T53" i="34"/>
  <c r="S53" i="34"/>
  <c r="R53" i="34"/>
  <c r="Q53" i="34"/>
  <c r="P53" i="34"/>
  <c r="O53" i="34"/>
  <c r="N53" i="34"/>
  <c r="H53" i="34"/>
  <c r="G53" i="34"/>
  <c r="F53" i="34"/>
  <c r="E53" i="34"/>
  <c r="D53" i="34"/>
  <c r="C53" i="34"/>
  <c r="B53" i="34"/>
  <c r="AR52" i="34"/>
  <c r="AQ52" i="34"/>
  <c r="AP52" i="34"/>
  <c r="P46" i="35" s="1"/>
  <c r="AO52" i="34"/>
  <c r="AN52" i="34"/>
  <c r="AM52" i="34"/>
  <c r="AL52" i="34"/>
  <c r="AF52" i="34"/>
  <c r="AE52" i="34"/>
  <c r="AD52" i="34"/>
  <c r="P37" i="35" s="1"/>
  <c r="AC52" i="34"/>
  <c r="AB52" i="34"/>
  <c r="AA52" i="34"/>
  <c r="Z52" i="34"/>
  <c r="T52" i="34"/>
  <c r="S52" i="34"/>
  <c r="R52" i="34"/>
  <c r="P28" i="35" s="1"/>
  <c r="Q52" i="34"/>
  <c r="P52" i="34"/>
  <c r="O52" i="34"/>
  <c r="N52" i="34"/>
  <c r="H52" i="34"/>
  <c r="G52" i="34"/>
  <c r="F52" i="34"/>
  <c r="P19" i="35" s="1"/>
  <c r="E52" i="34"/>
  <c r="D52" i="34"/>
  <c r="C52" i="34"/>
  <c r="B52" i="34"/>
  <c r="AU51" i="34"/>
  <c r="AT51" i="34"/>
  <c r="AS51" i="34"/>
  <c r="AI51" i="34"/>
  <c r="AI53" i="34" s="1"/>
  <c r="AH51" i="34"/>
  <c r="AG51" i="34"/>
  <c r="AG53" i="34" s="1"/>
  <c r="W51" i="34"/>
  <c r="V51" i="34"/>
  <c r="U51" i="34"/>
  <c r="AU50" i="34"/>
  <c r="AT50" i="34"/>
  <c r="AS50" i="34"/>
  <c r="W50" i="34"/>
  <c r="V50" i="34"/>
  <c r="U50" i="34"/>
  <c r="AU49" i="34"/>
  <c r="AT49" i="34"/>
  <c r="AS49" i="34"/>
  <c r="W49" i="34"/>
  <c r="V49" i="34"/>
  <c r="U49" i="34"/>
  <c r="AU48" i="34"/>
  <c r="AT48" i="34"/>
  <c r="AS48" i="34"/>
  <c r="W48" i="34"/>
  <c r="V48" i="34"/>
  <c r="U48" i="34"/>
  <c r="AU47" i="34"/>
  <c r="AT47" i="34"/>
  <c r="AS47" i="34"/>
  <c r="AH53" i="34"/>
  <c r="W47" i="34"/>
  <c r="V47" i="34"/>
  <c r="U47" i="34"/>
  <c r="K53" i="34"/>
  <c r="J53" i="34"/>
  <c r="I53" i="34"/>
  <c r="BE46" i="34"/>
  <c r="BD46" i="34"/>
  <c r="BC46" i="34"/>
  <c r="BB46" i="34"/>
  <c r="BA46" i="34"/>
  <c r="AZ46" i="34"/>
  <c r="AY46" i="34"/>
  <c r="AU46" i="34"/>
  <c r="AT46" i="34"/>
  <c r="AT52" i="34" s="1"/>
  <c r="O46" i="35" s="1"/>
  <c r="Q46" i="35" s="1"/>
  <c r="AS46" i="34"/>
  <c r="AG52" i="34"/>
  <c r="W46" i="34"/>
  <c r="V46" i="34"/>
  <c r="U46" i="34"/>
  <c r="J52" i="34"/>
  <c r="O19" i="35" s="1"/>
  <c r="BE45" i="34"/>
  <c r="BD45" i="34"/>
  <c r="BC45" i="34"/>
  <c r="P54" i="35" s="1"/>
  <c r="BB45" i="34"/>
  <c r="BA45" i="34"/>
  <c r="AZ45" i="34"/>
  <c r="AY45" i="34"/>
  <c r="AU45" i="34"/>
  <c r="D46" i="35" s="1"/>
  <c r="AT45" i="34"/>
  <c r="C46" i="35" s="1"/>
  <c r="AS45" i="34"/>
  <c r="D37" i="35"/>
  <c r="C37" i="35"/>
  <c r="W45" i="34"/>
  <c r="D28" i="35" s="1"/>
  <c r="V45" i="34"/>
  <c r="C28" i="35" s="1"/>
  <c r="U45" i="34"/>
  <c r="D19" i="35"/>
  <c r="C19" i="35"/>
  <c r="AR40" i="34"/>
  <c r="AQ40" i="34"/>
  <c r="AP40" i="34"/>
  <c r="AO40" i="34"/>
  <c r="AN40" i="34"/>
  <c r="AM40" i="34"/>
  <c r="AL40" i="34"/>
  <c r="AF40" i="34"/>
  <c r="AE40" i="34"/>
  <c r="AD40" i="34"/>
  <c r="AC40" i="34"/>
  <c r="AB40" i="34"/>
  <c r="AA40" i="34"/>
  <c r="Z40" i="34"/>
  <c r="T40" i="34"/>
  <c r="S40" i="34"/>
  <c r="R40" i="34"/>
  <c r="Q40" i="34"/>
  <c r="P40" i="34"/>
  <c r="O40" i="34"/>
  <c r="N40" i="34"/>
  <c r="H40" i="34"/>
  <c r="G40" i="34"/>
  <c r="F40" i="34"/>
  <c r="E40" i="34"/>
  <c r="D40" i="34"/>
  <c r="C40" i="34"/>
  <c r="B40" i="34"/>
  <c r="AR39" i="34"/>
  <c r="AQ39" i="34"/>
  <c r="AP39" i="34"/>
  <c r="P45" i="35" s="1"/>
  <c r="AO39" i="34"/>
  <c r="AN39" i="34"/>
  <c r="AM39" i="34"/>
  <c r="AL39" i="34"/>
  <c r="AF39" i="34"/>
  <c r="AE39" i="34"/>
  <c r="AD39" i="34"/>
  <c r="P36" i="35" s="1"/>
  <c r="AC39" i="34"/>
  <c r="AB39" i="34"/>
  <c r="AA39" i="34"/>
  <c r="Z39" i="34"/>
  <c r="T39" i="34"/>
  <c r="S39" i="34"/>
  <c r="R39" i="34"/>
  <c r="P27" i="35" s="1"/>
  <c r="Q39" i="34"/>
  <c r="P39" i="34"/>
  <c r="O39" i="34"/>
  <c r="N39" i="34"/>
  <c r="H39" i="34"/>
  <c r="G39" i="34"/>
  <c r="F39" i="34"/>
  <c r="P18" i="35" s="1"/>
  <c r="E39" i="34"/>
  <c r="D39" i="34"/>
  <c r="C39" i="34"/>
  <c r="B39" i="34"/>
  <c r="BH45" i="34"/>
  <c r="AU38" i="34"/>
  <c r="AT38" i="34"/>
  <c r="AS38" i="34"/>
  <c r="AI38" i="34"/>
  <c r="AH38" i="34"/>
  <c r="AG38" i="34"/>
  <c r="W38" i="34"/>
  <c r="V38" i="34"/>
  <c r="U38" i="34"/>
  <c r="AU37" i="34"/>
  <c r="AT37" i="34"/>
  <c r="AS37" i="34"/>
  <c r="AI37" i="34"/>
  <c r="AH37" i="34"/>
  <c r="AG37" i="34"/>
  <c r="W37" i="34"/>
  <c r="V37" i="34"/>
  <c r="U37" i="34"/>
  <c r="AU36" i="34"/>
  <c r="AT36" i="34"/>
  <c r="AS36" i="34"/>
  <c r="AI36" i="34"/>
  <c r="AH36" i="34"/>
  <c r="AG36" i="34"/>
  <c r="W36" i="34"/>
  <c r="V36" i="34"/>
  <c r="U36" i="34"/>
  <c r="AU35" i="34"/>
  <c r="AT35" i="34"/>
  <c r="AS35" i="34"/>
  <c r="AI35" i="34"/>
  <c r="AH35" i="34"/>
  <c r="AG35" i="34"/>
  <c r="W35" i="34"/>
  <c r="V35" i="34"/>
  <c r="U35" i="34"/>
  <c r="AU34" i="34"/>
  <c r="AT34" i="34"/>
  <c r="AS34" i="34"/>
  <c r="AI34" i="34"/>
  <c r="AH34" i="34"/>
  <c r="AG34" i="34"/>
  <c r="W34" i="34"/>
  <c r="V34" i="34"/>
  <c r="U34" i="34"/>
  <c r="AU33" i="34"/>
  <c r="AT33" i="34"/>
  <c r="AS33" i="34"/>
  <c r="AI33" i="34"/>
  <c r="AH33" i="34"/>
  <c r="AG33" i="34"/>
  <c r="W33" i="34"/>
  <c r="V33" i="34"/>
  <c r="U33" i="34"/>
  <c r="K39" i="34"/>
  <c r="I39" i="34"/>
  <c r="AU32" i="34"/>
  <c r="D45" i="35" s="1"/>
  <c r="AT32" i="34"/>
  <c r="C45" i="35" s="1"/>
  <c r="AS32" i="34"/>
  <c r="AI32" i="34"/>
  <c r="D36" i="35" s="1"/>
  <c r="AH32" i="34"/>
  <c r="C36" i="35" s="1"/>
  <c r="AG32" i="34"/>
  <c r="W32" i="34"/>
  <c r="D27" i="35" s="1"/>
  <c r="V32" i="34"/>
  <c r="C27" i="35" s="1"/>
  <c r="U32" i="34"/>
  <c r="D18" i="35"/>
  <c r="C18" i="35"/>
  <c r="BE31" i="34"/>
  <c r="BD31" i="34"/>
  <c r="BC31" i="34"/>
  <c r="BB31" i="34"/>
  <c r="BA31" i="34"/>
  <c r="AZ31" i="34"/>
  <c r="AY31" i="34"/>
  <c r="BE30" i="34"/>
  <c r="BD30" i="34"/>
  <c r="BC30" i="34"/>
  <c r="P53" i="35" s="1"/>
  <c r="BB30" i="34"/>
  <c r="BA30" i="34"/>
  <c r="AZ30" i="34"/>
  <c r="AY30" i="34"/>
  <c r="BH29" i="34"/>
  <c r="BG29" i="34"/>
  <c r="BF29" i="34"/>
  <c r="BH28" i="34"/>
  <c r="BG28" i="34"/>
  <c r="BF28" i="34"/>
  <c r="BH27" i="34"/>
  <c r="BG27" i="34"/>
  <c r="BF27" i="34"/>
  <c r="AR27" i="34"/>
  <c r="AQ27" i="34"/>
  <c r="AP27" i="34"/>
  <c r="AO27" i="34"/>
  <c r="AN27" i="34"/>
  <c r="AM27" i="34"/>
  <c r="AL27" i="34"/>
  <c r="AF27" i="34"/>
  <c r="AE27" i="34"/>
  <c r="AD27" i="34"/>
  <c r="AC27" i="34"/>
  <c r="AB27" i="34"/>
  <c r="AA27" i="34"/>
  <c r="Z27" i="34"/>
  <c r="T27" i="34"/>
  <c r="S27" i="34"/>
  <c r="R27" i="34"/>
  <c r="Q27" i="34"/>
  <c r="P27" i="34"/>
  <c r="O27" i="34"/>
  <c r="N27" i="34"/>
  <c r="H27" i="34"/>
  <c r="G27" i="34"/>
  <c r="F27" i="34"/>
  <c r="E27" i="34"/>
  <c r="D27" i="34"/>
  <c r="C27" i="34"/>
  <c r="B27" i="34"/>
  <c r="BH26" i="34"/>
  <c r="BG26" i="34"/>
  <c r="BF26" i="34"/>
  <c r="AR26" i="34"/>
  <c r="AQ26" i="34"/>
  <c r="AP26" i="34"/>
  <c r="P44" i="35" s="1"/>
  <c r="AO26" i="34"/>
  <c r="AN26" i="34"/>
  <c r="AM26" i="34"/>
  <c r="AL26" i="34"/>
  <c r="AE26" i="34"/>
  <c r="AD26" i="34"/>
  <c r="P35" i="35" s="1"/>
  <c r="AC26" i="34"/>
  <c r="AB26" i="34"/>
  <c r="AA26" i="34"/>
  <c r="T26" i="34"/>
  <c r="S26" i="34"/>
  <c r="R26" i="34"/>
  <c r="P26" i="35" s="1"/>
  <c r="Q26" i="34"/>
  <c r="P26" i="34"/>
  <c r="O26" i="34"/>
  <c r="N26" i="34"/>
  <c r="H26" i="34"/>
  <c r="G26" i="34"/>
  <c r="F26" i="34"/>
  <c r="P17" i="35" s="1"/>
  <c r="E26" i="34"/>
  <c r="D26" i="34"/>
  <c r="C26" i="34"/>
  <c r="B26" i="34"/>
  <c r="BH25" i="34"/>
  <c r="BG25" i="34"/>
  <c r="BF25" i="34"/>
  <c r="AU25" i="34"/>
  <c r="AT25" i="34"/>
  <c r="AS25" i="34"/>
  <c r="AI25" i="34"/>
  <c r="AH25" i="34"/>
  <c r="AG25" i="34"/>
  <c r="W25" i="34"/>
  <c r="V25" i="34"/>
  <c r="U25" i="34"/>
  <c r="BH24" i="34"/>
  <c r="BG24" i="34"/>
  <c r="BF24" i="34"/>
  <c r="AU24" i="34"/>
  <c r="AT24" i="34"/>
  <c r="AS24" i="34"/>
  <c r="AI24" i="34"/>
  <c r="AH24" i="34"/>
  <c r="AG24" i="34"/>
  <c r="W24" i="34"/>
  <c r="V24" i="34"/>
  <c r="U24" i="34"/>
  <c r="BH23" i="34"/>
  <c r="BG23" i="34"/>
  <c r="BG30" i="34" s="1"/>
  <c r="O53" i="35" s="1"/>
  <c r="Q53" i="35" s="1"/>
  <c r="BF23" i="34"/>
  <c r="AU23" i="34"/>
  <c r="AT23" i="34"/>
  <c r="AS23" i="34"/>
  <c r="AI23" i="34"/>
  <c r="AH23" i="34"/>
  <c r="AG23" i="34"/>
  <c r="W23" i="34"/>
  <c r="V23" i="34"/>
  <c r="U23" i="34"/>
  <c r="BH22" i="34"/>
  <c r="BG22" i="34"/>
  <c r="BF22" i="34"/>
  <c r="AU22" i="34"/>
  <c r="AT22" i="34"/>
  <c r="AS22" i="34"/>
  <c r="AI22" i="34"/>
  <c r="AH22" i="34"/>
  <c r="AG22" i="34"/>
  <c r="W22" i="34"/>
  <c r="V22" i="34"/>
  <c r="U22" i="34"/>
  <c r="BH21" i="34"/>
  <c r="BG21" i="34"/>
  <c r="BF21" i="34"/>
  <c r="AU21" i="34"/>
  <c r="AT21" i="34"/>
  <c r="AS21" i="34"/>
  <c r="AI21" i="34"/>
  <c r="AH21" i="34"/>
  <c r="AG21" i="34"/>
  <c r="W21" i="34"/>
  <c r="V21" i="34"/>
  <c r="U21" i="34"/>
  <c r="AU20" i="34"/>
  <c r="AT20" i="34"/>
  <c r="AS20" i="34"/>
  <c r="AI20" i="34"/>
  <c r="AH20" i="34"/>
  <c r="AG20" i="34"/>
  <c r="W20" i="34"/>
  <c r="V20" i="34"/>
  <c r="U20" i="34"/>
  <c r="AU19" i="34"/>
  <c r="D44" i="35" s="1"/>
  <c r="AT19" i="34"/>
  <c r="C44" i="35" s="1"/>
  <c r="AS19" i="34"/>
  <c r="AI19" i="34"/>
  <c r="D35" i="35" s="1"/>
  <c r="AH19" i="34"/>
  <c r="C35" i="35" s="1"/>
  <c r="AG19" i="34"/>
  <c r="W19" i="34"/>
  <c r="D26" i="35" s="1"/>
  <c r="V19" i="34"/>
  <c r="C26" i="35" s="1"/>
  <c r="U19" i="34"/>
  <c r="D17" i="35"/>
  <c r="C17" i="35"/>
  <c r="BE16" i="34"/>
  <c r="BD16" i="34"/>
  <c r="BC16" i="34"/>
  <c r="BB16" i="34"/>
  <c r="BA16" i="34"/>
  <c r="AZ16" i="34"/>
  <c r="AY16" i="34"/>
  <c r="BE15" i="34"/>
  <c r="BD15" i="34"/>
  <c r="BC15" i="34"/>
  <c r="P52" i="35" s="1"/>
  <c r="BB15" i="34"/>
  <c r="BA15" i="34"/>
  <c r="AZ15" i="34"/>
  <c r="AY15" i="34"/>
  <c r="CD14" i="34"/>
  <c r="CC14" i="34"/>
  <c r="CB14" i="34"/>
  <c r="CA14" i="34"/>
  <c r="BZ14" i="34"/>
  <c r="BY14" i="34"/>
  <c r="BX14" i="34"/>
  <c r="BW14" i="34"/>
  <c r="BV14" i="34"/>
  <c r="BU14" i="34"/>
  <c r="BT14" i="34"/>
  <c r="BS14" i="34"/>
  <c r="BR14" i="34"/>
  <c r="BQ14" i="34"/>
  <c r="BP14" i="34"/>
  <c r="BO14" i="34"/>
  <c r="BN14" i="34"/>
  <c r="BM14" i="34"/>
  <c r="BL14" i="34"/>
  <c r="BK14" i="34"/>
  <c r="BH14" i="34"/>
  <c r="BG14" i="34"/>
  <c r="BF14" i="34"/>
  <c r="AR14" i="34"/>
  <c r="AQ14" i="34"/>
  <c r="AP14" i="34"/>
  <c r="AO14" i="34"/>
  <c r="AN14" i="34"/>
  <c r="AM14" i="34"/>
  <c r="AL14" i="34"/>
  <c r="AF14" i="34"/>
  <c r="AE14" i="34"/>
  <c r="AD14" i="34"/>
  <c r="AC14" i="34"/>
  <c r="AB14" i="34"/>
  <c r="AA14" i="34"/>
  <c r="Z14" i="34"/>
  <c r="T14" i="34"/>
  <c r="S14" i="34"/>
  <c r="R14" i="34"/>
  <c r="Q14" i="34"/>
  <c r="P14" i="34"/>
  <c r="O14" i="34"/>
  <c r="N14" i="34"/>
  <c r="H14" i="34"/>
  <c r="G14" i="34"/>
  <c r="F14" i="34"/>
  <c r="E14" i="34"/>
  <c r="D14" i="34"/>
  <c r="C14" i="34"/>
  <c r="B14" i="34"/>
  <c r="CD13" i="34"/>
  <c r="CC13" i="34"/>
  <c r="CB13" i="34"/>
  <c r="CA13" i="34"/>
  <c r="BZ13" i="34"/>
  <c r="BY13" i="34"/>
  <c r="BX13" i="34"/>
  <c r="BW13" i="34"/>
  <c r="BV13" i="34"/>
  <c r="BU13" i="34"/>
  <c r="BT13" i="34"/>
  <c r="BS13" i="34"/>
  <c r="BR13" i="34"/>
  <c r="BQ13" i="34"/>
  <c r="BP13" i="34"/>
  <c r="BO13" i="34"/>
  <c r="BN13" i="34"/>
  <c r="BM13" i="34"/>
  <c r="BL13" i="34"/>
  <c r="BK13" i="34"/>
  <c r="BH13" i="34"/>
  <c r="BG13" i="34"/>
  <c r="BF13" i="34"/>
  <c r="AR13" i="34"/>
  <c r="AQ13" i="34"/>
  <c r="AP13" i="34"/>
  <c r="P43" i="35" s="1"/>
  <c r="AO13" i="34"/>
  <c r="AN13" i="34"/>
  <c r="AM13" i="34"/>
  <c r="AL13" i="34"/>
  <c r="AF13" i="34"/>
  <c r="AE13" i="34"/>
  <c r="AD13" i="34"/>
  <c r="P34" i="35" s="1"/>
  <c r="AC13" i="34"/>
  <c r="AB13" i="34"/>
  <c r="AA13" i="34"/>
  <c r="Z13" i="34"/>
  <c r="T13" i="34"/>
  <c r="S13" i="34"/>
  <c r="R13" i="34"/>
  <c r="P25" i="35" s="1"/>
  <c r="P24" i="35" s="1"/>
  <c r="Q13" i="34"/>
  <c r="P13" i="34"/>
  <c r="O13" i="34"/>
  <c r="N13" i="34"/>
  <c r="H13" i="34"/>
  <c r="G13" i="34"/>
  <c r="F13" i="34"/>
  <c r="P16" i="35" s="1"/>
  <c r="E13" i="34"/>
  <c r="D13" i="34"/>
  <c r="C13" i="34"/>
  <c r="B13" i="34"/>
  <c r="BH12" i="34"/>
  <c r="BG12" i="34"/>
  <c r="BF12" i="34"/>
  <c r="AU12" i="34"/>
  <c r="AT12" i="34"/>
  <c r="AS12" i="34"/>
  <c r="AI12" i="34"/>
  <c r="AH12" i="34"/>
  <c r="AG12" i="34"/>
  <c r="W12" i="34"/>
  <c r="V12" i="34"/>
  <c r="U12" i="34"/>
  <c r="BH11" i="34"/>
  <c r="BG11" i="34"/>
  <c r="BF11" i="34"/>
  <c r="AU11" i="34"/>
  <c r="AT11" i="34"/>
  <c r="AS11" i="34"/>
  <c r="AI11" i="34"/>
  <c r="AH11" i="34"/>
  <c r="AG11" i="34"/>
  <c r="W11" i="34"/>
  <c r="V11" i="34"/>
  <c r="U11" i="34"/>
  <c r="BH10" i="34"/>
  <c r="BG10" i="34"/>
  <c r="BF10" i="34"/>
  <c r="AU10" i="34"/>
  <c r="AT10" i="34"/>
  <c r="AS10" i="34"/>
  <c r="AI10" i="34"/>
  <c r="AH10" i="34"/>
  <c r="AG10" i="34"/>
  <c r="W10" i="34"/>
  <c r="V10" i="34"/>
  <c r="U10" i="34"/>
  <c r="BH9" i="34"/>
  <c r="BG9" i="34"/>
  <c r="BF9" i="34"/>
  <c r="AU9" i="34"/>
  <c r="AT9" i="34"/>
  <c r="AS9" i="34"/>
  <c r="AI9" i="34"/>
  <c r="AH9" i="34"/>
  <c r="AG9" i="34"/>
  <c r="W9" i="34"/>
  <c r="V9" i="34"/>
  <c r="U9" i="34"/>
  <c r="BH8" i="34"/>
  <c r="BG8" i="34"/>
  <c r="BF8" i="34"/>
  <c r="AU8" i="34"/>
  <c r="AT8" i="34"/>
  <c r="AS8" i="34"/>
  <c r="AI8" i="34"/>
  <c r="AH8" i="34"/>
  <c r="AG8" i="34"/>
  <c r="W8" i="34"/>
  <c r="V8" i="34"/>
  <c r="U8" i="34"/>
  <c r="BH7" i="34"/>
  <c r="BG7" i="34"/>
  <c r="BF7" i="34"/>
  <c r="AU7" i="34"/>
  <c r="AT7" i="34"/>
  <c r="AS7" i="34"/>
  <c r="AI7" i="34"/>
  <c r="AH7" i="34"/>
  <c r="AG7" i="34"/>
  <c r="W7" i="34"/>
  <c r="V7" i="34"/>
  <c r="U7" i="34"/>
  <c r="A7" i="34"/>
  <c r="BH6" i="34"/>
  <c r="BG6" i="34"/>
  <c r="BF6" i="34"/>
  <c r="AU6" i="34"/>
  <c r="D43" i="35" s="1"/>
  <c r="D42" i="35" s="1"/>
  <c r="AT6" i="34"/>
  <c r="C43" i="35" s="1"/>
  <c r="AS6" i="34"/>
  <c r="AI6" i="34"/>
  <c r="D34" i="35" s="1"/>
  <c r="AH6" i="34"/>
  <c r="C34" i="35" s="1"/>
  <c r="C33" i="35" s="1"/>
  <c r="AG6" i="34"/>
  <c r="W6" i="34"/>
  <c r="D25" i="35" s="1"/>
  <c r="V6" i="34"/>
  <c r="C25" i="35" s="1"/>
  <c r="U6" i="34"/>
  <c r="D16" i="35"/>
  <c r="C16" i="35"/>
  <c r="AW36" i="34"/>
  <c r="BD3" i="34"/>
  <c r="AG39" i="34" l="1"/>
  <c r="AT39" i="34"/>
  <c r="O45" i="35" s="1"/>
  <c r="Q45" i="35" s="1"/>
  <c r="V53" i="34"/>
  <c r="AU65" i="34"/>
  <c r="V39" i="34"/>
  <c r="O27" i="35" s="1"/>
  <c r="Q27" i="35" s="1"/>
  <c r="AI39" i="34"/>
  <c r="U40" i="34"/>
  <c r="AH40" i="34"/>
  <c r="AU40" i="34"/>
  <c r="AS52" i="34"/>
  <c r="AT53" i="34"/>
  <c r="U65" i="34"/>
  <c r="W79" i="34"/>
  <c r="C52" i="35"/>
  <c r="U39" i="34"/>
  <c r="AH39" i="34"/>
  <c r="O36" i="35" s="1"/>
  <c r="Q36" i="35" s="1"/>
  <c r="AU39" i="34"/>
  <c r="AS53" i="34"/>
  <c r="V78" i="34"/>
  <c r="O30" i="35" s="1"/>
  <c r="Q30" i="35" s="1"/>
  <c r="AS79" i="34"/>
  <c r="AT92" i="34"/>
  <c r="V40" i="34"/>
  <c r="AI40" i="34"/>
  <c r="U53" i="34"/>
  <c r="V66" i="34"/>
  <c r="AS91" i="34"/>
  <c r="BG91" i="34"/>
  <c r="D24" i="35"/>
  <c r="P42" i="35"/>
  <c r="Q19" i="35"/>
  <c r="K19" i="35" s="1"/>
  <c r="C42" i="35"/>
  <c r="P15" i="35"/>
  <c r="C24" i="35"/>
  <c r="D33" i="35"/>
  <c r="P33" i="35"/>
  <c r="P51" i="35"/>
  <c r="D52" i="35"/>
  <c r="K27" i="35"/>
  <c r="M27" i="35"/>
  <c r="K46" i="35"/>
  <c r="M46" i="35"/>
  <c r="K55" i="35"/>
  <c r="M55" i="35"/>
  <c r="K38" i="35"/>
  <c r="M38" i="35"/>
  <c r="M30" i="35"/>
  <c r="K30" i="35"/>
  <c r="M56" i="35"/>
  <c r="K56" i="35"/>
  <c r="W26" i="34"/>
  <c r="C53" i="35"/>
  <c r="C54" i="35"/>
  <c r="BG46" i="34"/>
  <c r="U52" i="34"/>
  <c r="AH52" i="34"/>
  <c r="O37" i="35" s="1"/>
  <c r="Q37" i="35" s="1"/>
  <c r="BH60" i="34"/>
  <c r="BF61" i="34"/>
  <c r="V65" i="34"/>
  <c r="O29" i="35" s="1"/>
  <c r="Q29" i="35" s="1"/>
  <c r="W66" i="34"/>
  <c r="AS66" i="34"/>
  <c r="W78" i="34"/>
  <c r="AS78" i="34"/>
  <c r="K79" i="34"/>
  <c r="AT79" i="34"/>
  <c r="BF90" i="34"/>
  <c r="AG91" i="34"/>
  <c r="AT91" i="34"/>
  <c r="O49" i="35" s="1"/>
  <c r="Q49" i="35" s="1"/>
  <c r="U104" i="34"/>
  <c r="AH104" i="34"/>
  <c r="O41" i="35" s="1"/>
  <c r="Q41" i="35" s="1"/>
  <c r="I105" i="34"/>
  <c r="V105" i="34"/>
  <c r="BG106" i="34"/>
  <c r="BH120" i="34"/>
  <c r="BF121" i="34"/>
  <c r="BG135" i="34"/>
  <c r="BH135" i="34"/>
  <c r="BH163" i="34"/>
  <c r="BF177" i="34"/>
  <c r="BF189" i="34"/>
  <c r="BG190" i="34"/>
  <c r="BG202" i="34"/>
  <c r="O59" i="35" s="1"/>
  <c r="Q59" i="35" s="1"/>
  <c r="BH203" i="34"/>
  <c r="I13" i="34"/>
  <c r="V13" i="34"/>
  <c r="O25" i="35" s="1"/>
  <c r="W14" i="34"/>
  <c r="AS14" i="34"/>
  <c r="K26" i="34"/>
  <c r="AG26" i="34"/>
  <c r="K27" i="34"/>
  <c r="AG27" i="34"/>
  <c r="D53" i="35"/>
  <c r="BF30" i="34"/>
  <c r="M45" i="35"/>
  <c r="K45" i="35"/>
  <c r="D54" i="35"/>
  <c r="I52" i="34"/>
  <c r="V52" i="34"/>
  <c r="O28" i="35" s="1"/>
  <c r="Q28" i="35" s="1"/>
  <c r="AI52" i="34"/>
  <c r="C55" i="35"/>
  <c r="J65" i="34"/>
  <c r="O20" i="35" s="1"/>
  <c r="Q20" i="35" s="1"/>
  <c r="M20" i="35" s="1"/>
  <c r="F6" i="35" s="1"/>
  <c r="W65" i="34"/>
  <c r="AS65" i="34"/>
  <c r="AG66" i="34"/>
  <c r="AT66" i="34"/>
  <c r="BF76" i="34"/>
  <c r="AT78" i="34"/>
  <c r="O48" i="35" s="1"/>
  <c r="Q48" i="35" s="1"/>
  <c r="U79" i="34"/>
  <c r="AU79" i="34"/>
  <c r="U91" i="34"/>
  <c r="AH91" i="34"/>
  <c r="O40" i="35" s="1"/>
  <c r="Q40" i="35" s="1"/>
  <c r="I104" i="34"/>
  <c r="V104" i="34"/>
  <c r="O32" i="35" s="1"/>
  <c r="Q32" i="35" s="1"/>
  <c r="AI104" i="34"/>
  <c r="BF105" i="34"/>
  <c r="J105" i="34"/>
  <c r="AS105" i="34"/>
  <c r="BH106" i="34"/>
  <c r="BF120" i="34"/>
  <c r="BG121" i="34"/>
  <c r="BF164" i="34"/>
  <c r="BF176" i="34"/>
  <c r="BG177" i="34"/>
  <c r="BG189" i="34"/>
  <c r="O58" i="35" s="1"/>
  <c r="Q58" i="35" s="1"/>
  <c r="BH190" i="34"/>
  <c r="BH202" i="34"/>
  <c r="W13" i="34"/>
  <c r="AS13" i="34"/>
  <c r="AG14" i="34"/>
  <c r="AT14" i="34"/>
  <c r="U26" i="34"/>
  <c r="AH26" i="34"/>
  <c r="O35" i="35" s="1"/>
  <c r="Q35" i="35" s="1"/>
  <c r="AU26" i="34"/>
  <c r="U27" i="34"/>
  <c r="AH27" i="34"/>
  <c r="K53" i="35"/>
  <c r="M53" i="35"/>
  <c r="K36" i="35"/>
  <c r="M36" i="35"/>
  <c r="D55" i="35"/>
  <c r="AG65" i="34"/>
  <c r="AT65" i="34"/>
  <c r="O47" i="35" s="1"/>
  <c r="Q47" i="35" s="1"/>
  <c r="U66" i="34"/>
  <c r="AH66" i="34"/>
  <c r="AU66" i="34"/>
  <c r="BG76" i="34"/>
  <c r="U78" i="34"/>
  <c r="AU78" i="34"/>
  <c r="V79" i="34"/>
  <c r="AI79" i="34"/>
  <c r="BH90" i="34"/>
  <c r="I91" i="34"/>
  <c r="V91" i="34"/>
  <c r="O31" i="35" s="1"/>
  <c r="Q31" i="35" s="1"/>
  <c r="BF91" i="34"/>
  <c r="J92" i="34"/>
  <c r="W92" i="34"/>
  <c r="AS92" i="34"/>
  <c r="J104" i="34"/>
  <c r="O23" i="35" s="1"/>
  <c r="Q23" i="35" s="1"/>
  <c r="K23" i="35" s="1"/>
  <c r="AS104" i="34"/>
  <c r="BG105" i="34"/>
  <c r="K105" i="34"/>
  <c r="AG105" i="34"/>
  <c r="AT105" i="34"/>
  <c r="BH150" i="34"/>
  <c r="BF163" i="34"/>
  <c r="BG164" i="34"/>
  <c r="BG176" i="34"/>
  <c r="O57" i="35" s="1"/>
  <c r="Q57" i="35" s="1"/>
  <c r="BH177" i="34"/>
  <c r="BH189" i="34"/>
  <c r="BF203" i="34"/>
  <c r="I40" i="34"/>
  <c r="K52" i="34"/>
  <c r="K22" i="35"/>
  <c r="D8" i="35" s="1"/>
  <c r="M22" i="35"/>
  <c r="F8" i="35" s="1"/>
  <c r="K92" i="34"/>
  <c r="I65" i="34"/>
  <c r="J66" i="34"/>
  <c r="K78" i="34"/>
  <c r="M19" i="35"/>
  <c r="M23" i="35"/>
  <c r="C15" i="35"/>
  <c r="D15" i="35"/>
  <c r="J14" i="34"/>
  <c r="AU27" i="34"/>
  <c r="BF60" i="34"/>
  <c r="BH61" i="34"/>
  <c r="BH75" i="34"/>
  <c r="J79" i="34"/>
  <c r="BG120" i="34"/>
  <c r="BG136" i="34"/>
  <c r="BG150" i="34"/>
  <c r="AG13" i="34"/>
  <c r="AT13" i="34"/>
  <c r="O43" i="35" s="1"/>
  <c r="U14" i="34"/>
  <c r="AU14" i="34"/>
  <c r="AI14" i="34"/>
  <c r="BG15" i="34"/>
  <c r="O52" i="35" s="1"/>
  <c r="I26" i="34"/>
  <c r="AI26" i="34"/>
  <c r="I27" i="34"/>
  <c r="AI27" i="34"/>
  <c r="AT27" i="34"/>
  <c r="BH30" i="34"/>
  <c r="BF31" i="34"/>
  <c r="J39" i="34"/>
  <c r="O18" i="35" s="1"/>
  <c r="Q18" i="35" s="1"/>
  <c r="W39" i="34"/>
  <c r="AS39" i="34"/>
  <c r="J40" i="34"/>
  <c r="W40" i="34"/>
  <c r="AS40" i="34"/>
  <c r="BH46" i="34"/>
  <c r="AI66" i="34"/>
  <c r="AG79" i="34"/>
  <c r="BF151" i="34"/>
  <c r="U13" i="34"/>
  <c r="AU13" i="34"/>
  <c r="I14" i="34"/>
  <c r="V14" i="34"/>
  <c r="BF15" i="34"/>
  <c r="BH15" i="34"/>
  <c r="AH14" i="34"/>
  <c r="BF16" i="34"/>
  <c r="J26" i="34"/>
  <c r="O17" i="35" s="1"/>
  <c r="Q17" i="35" s="1"/>
  <c r="AS26" i="34"/>
  <c r="J27" i="34"/>
  <c r="AS27" i="34"/>
  <c r="W27" i="34"/>
  <c r="BG31" i="34"/>
  <c r="K40" i="34"/>
  <c r="AG40" i="34"/>
  <c r="AT40" i="34"/>
  <c r="BF45" i="34"/>
  <c r="AH79" i="34"/>
  <c r="K14" i="34"/>
  <c r="V27" i="34"/>
  <c r="BH31" i="34"/>
  <c r="BG45" i="34"/>
  <c r="O54" i="35" s="1"/>
  <c r="Q54" i="35" s="1"/>
  <c r="BF46" i="34"/>
  <c r="BG61" i="34"/>
  <c r="K66" i="34"/>
  <c r="BG75" i="34"/>
  <c r="I79" i="34"/>
  <c r="U92" i="34"/>
  <c r="AU91" i="34"/>
  <c r="AI92" i="34"/>
  <c r="BH121" i="34"/>
  <c r="BF136" i="34"/>
  <c r="BH151" i="34"/>
  <c r="AW128" i="34"/>
  <c r="AW98" i="34"/>
  <c r="AK98" i="34"/>
  <c r="Y98" i="34"/>
  <c r="M98" i="34"/>
  <c r="A98" i="34"/>
  <c r="AW143" i="34"/>
  <c r="AW113" i="34"/>
  <c r="AW196" i="34"/>
  <c r="AW183" i="34"/>
  <c r="AW170" i="34"/>
  <c r="AW157" i="34"/>
  <c r="AK72" i="34"/>
  <c r="Y72" i="34"/>
  <c r="M72" i="34"/>
  <c r="A72" i="34"/>
  <c r="AW83" i="34"/>
  <c r="AW53" i="34"/>
  <c r="AK85" i="34"/>
  <c r="Y85" i="34"/>
  <c r="M85" i="34"/>
  <c r="A85" i="34"/>
  <c r="AK59" i="34"/>
  <c r="Y59" i="34"/>
  <c r="M59" i="34"/>
  <c r="A59" i="34"/>
  <c r="AK46" i="34"/>
  <c r="Y46" i="34"/>
  <c r="M46" i="34"/>
  <c r="A46" i="34"/>
  <c r="AW68" i="34"/>
  <c r="AK7" i="34"/>
  <c r="AW8" i="34"/>
  <c r="AI13" i="34"/>
  <c r="BG16" i="34"/>
  <c r="A32" i="34"/>
  <c r="M32" i="34"/>
  <c r="Y32" i="34"/>
  <c r="AK32" i="34"/>
  <c r="A33" i="34"/>
  <c r="M33" i="34"/>
  <c r="Y33" i="34"/>
  <c r="AK33" i="34"/>
  <c r="AU52" i="34"/>
  <c r="AU53" i="34"/>
  <c r="K13" i="34"/>
  <c r="AW141" i="34"/>
  <c r="AW111" i="34"/>
  <c r="AW195" i="34"/>
  <c r="AW182" i="34"/>
  <c r="AW169" i="34"/>
  <c r="AW156" i="34"/>
  <c r="AW126" i="34"/>
  <c r="AK97" i="34"/>
  <c r="Y97" i="34"/>
  <c r="M97" i="34"/>
  <c r="A97" i="34"/>
  <c r="AW96" i="34"/>
  <c r="AW81" i="34"/>
  <c r="AK71" i="34"/>
  <c r="Y71" i="34"/>
  <c r="M71" i="34"/>
  <c r="A71" i="34"/>
  <c r="AW51" i="34"/>
  <c r="AK45" i="34"/>
  <c r="Y45" i="34"/>
  <c r="M45" i="34"/>
  <c r="A45" i="34"/>
  <c r="AK84" i="34"/>
  <c r="Y84" i="34"/>
  <c r="M84" i="34"/>
  <c r="A84" i="34"/>
  <c r="AW66" i="34"/>
  <c r="AK58" i="34"/>
  <c r="Y58" i="34"/>
  <c r="M58" i="34"/>
  <c r="A58" i="34"/>
  <c r="M6" i="34"/>
  <c r="Y6" i="34"/>
  <c r="AK6" i="34"/>
  <c r="AW6" i="34"/>
  <c r="BJ6" i="34"/>
  <c r="BJ7" i="34"/>
  <c r="BH16" i="34"/>
  <c r="AW23" i="34"/>
  <c r="Y7" i="34"/>
  <c r="J13" i="34"/>
  <c r="O16" i="35" s="1"/>
  <c r="AH13" i="34"/>
  <c r="O34" i="35" s="1"/>
  <c r="A19" i="34"/>
  <c r="M19" i="34"/>
  <c r="Y19" i="34"/>
  <c r="AK19" i="34"/>
  <c r="A20" i="34"/>
  <c r="M20" i="34"/>
  <c r="Y20" i="34"/>
  <c r="AK20" i="34"/>
  <c r="AW21" i="34"/>
  <c r="V26" i="34"/>
  <c r="O26" i="35" s="1"/>
  <c r="Q26" i="35" s="1"/>
  <c r="AT26" i="34"/>
  <c r="O44" i="35" s="1"/>
  <c r="Q44" i="35" s="1"/>
  <c r="W52" i="34"/>
  <c r="W53" i="34"/>
  <c r="M7" i="34"/>
  <c r="A8" i="34"/>
  <c r="AW38" i="34"/>
  <c r="BG90" i="34"/>
  <c r="AI91" i="34"/>
  <c r="BH91" i="34"/>
  <c r="AH92" i="34"/>
  <c r="AU92" i="34"/>
  <c r="K104" i="34"/>
  <c r="AT104" i="34"/>
  <c r="O50" i="35" s="1"/>
  <c r="Q50" i="35" s="1"/>
  <c r="BH105" i="34"/>
  <c r="I92" i="34"/>
  <c r="V92" i="34"/>
  <c r="AI105" i="34"/>
  <c r="W105" i="34"/>
  <c r="W104" i="34"/>
  <c r="K65" i="34"/>
  <c r="AI65" i="34"/>
  <c r="I78" i="34"/>
  <c r="AG78" i="34"/>
  <c r="K91" i="34"/>
  <c r="J78" i="34"/>
  <c r="O21" i="35" s="1"/>
  <c r="Q21" i="35" s="1"/>
  <c r="AH78" i="34"/>
  <c r="O39" i="35" s="1"/>
  <c r="Q39" i="35" s="1"/>
  <c r="W91" i="34"/>
  <c r="AU105" i="34"/>
  <c r="AU104" i="34"/>
  <c r="C51" i="33"/>
  <c r="H50" i="33"/>
  <c r="E50" i="33"/>
  <c r="H49" i="33"/>
  <c r="E49" i="33"/>
  <c r="H48" i="33"/>
  <c r="E48" i="33"/>
  <c r="H47" i="33"/>
  <c r="E47" i="33"/>
  <c r="H46" i="33"/>
  <c r="E46" i="33"/>
  <c r="H45" i="33"/>
  <c r="E45" i="33"/>
  <c r="H44" i="33"/>
  <c r="E44" i="33"/>
  <c r="H43" i="33"/>
  <c r="E43" i="33"/>
  <c r="C34" i="33"/>
  <c r="F4" i="33" s="1"/>
  <c r="H33" i="33"/>
  <c r="E33" i="33"/>
  <c r="H32" i="33"/>
  <c r="E32" i="33"/>
  <c r="H31" i="33"/>
  <c r="E31" i="33"/>
  <c r="H30" i="33"/>
  <c r="E30" i="33"/>
  <c r="H29" i="33"/>
  <c r="E29" i="33"/>
  <c r="H28" i="33"/>
  <c r="E28" i="33"/>
  <c r="H27" i="33"/>
  <c r="E27" i="33"/>
  <c r="E18" i="33"/>
  <c r="G18" i="33" s="1"/>
  <c r="H18" i="33" s="1"/>
  <c r="J18" i="33" s="1"/>
  <c r="G17" i="33"/>
  <c r="G15" i="33"/>
  <c r="G14" i="33"/>
  <c r="C13" i="33"/>
  <c r="E4" i="33" l="1"/>
  <c r="J27" i="33"/>
  <c r="K27" i="33" s="1"/>
  <c r="C51" i="35"/>
  <c r="C60" i="35" s="1"/>
  <c r="K20" i="35"/>
  <c r="D6" i="35" s="1"/>
  <c r="H15" i="33"/>
  <c r="J15" i="33" s="1"/>
  <c r="M15" i="33" s="1"/>
  <c r="H17" i="33"/>
  <c r="J17" i="33" s="1"/>
  <c r="M17" i="33" s="1"/>
  <c r="K13" i="33"/>
  <c r="E13" i="33"/>
  <c r="H14" i="33"/>
  <c r="J14" i="33" s="1"/>
  <c r="J29" i="33"/>
  <c r="K29" i="33" s="1"/>
  <c r="P60" i="35"/>
  <c r="M26" i="35"/>
  <c r="K26" i="35"/>
  <c r="K58" i="35"/>
  <c r="M58" i="35"/>
  <c r="M28" i="35"/>
  <c r="K28" i="35"/>
  <c r="K41" i="35"/>
  <c r="M41" i="35"/>
  <c r="K37" i="35"/>
  <c r="D9" i="35" s="1"/>
  <c r="M37" i="35"/>
  <c r="F9" i="35" s="1"/>
  <c r="M54" i="35"/>
  <c r="K54" i="35"/>
  <c r="O51" i="35"/>
  <c r="Q52" i="35"/>
  <c r="O42" i="35"/>
  <c r="Q43" i="35"/>
  <c r="K35" i="35"/>
  <c r="M35" i="35"/>
  <c r="K29" i="35"/>
  <c r="M29" i="35"/>
  <c r="K39" i="35"/>
  <c r="D11" i="35" s="1"/>
  <c r="M39" i="35"/>
  <c r="F11" i="35" s="1"/>
  <c r="Q34" i="35"/>
  <c r="O33" i="35"/>
  <c r="M47" i="35"/>
  <c r="K47" i="35"/>
  <c r="K59" i="35"/>
  <c r="M59" i="35"/>
  <c r="K49" i="35"/>
  <c r="M49" i="35"/>
  <c r="M50" i="35"/>
  <c r="K50" i="35"/>
  <c r="K44" i="35"/>
  <c r="M44" i="35"/>
  <c r="K57" i="35"/>
  <c r="M57" i="35"/>
  <c r="K31" i="35"/>
  <c r="M31" i="35"/>
  <c r="M32" i="35"/>
  <c r="K32" i="35"/>
  <c r="K40" i="35"/>
  <c r="D10" i="35" s="1"/>
  <c r="M40" i="35"/>
  <c r="F10" i="35" s="1"/>
  <c r="M48" i="35"/>
  <c r="K48" i="35"/>
  <c r="O24" i="35"/>
  <c r="Q25" i="35"/>
  <c r="D51" i="35"/>
  <c r="D60" i="35" s="1"/>
  <c r="M18" i="35"/>
  <c r="K18" i="35"/>
  <c r="K21" i="35"/>
  <c r="D7" i="35" s="1"/>
  <c r="M21" i="35"/>
  <c r="F7" i="35" s="1"/>
  <c r="Q16" i="35"/>
  <c r="O15" i="35"/>
  <c r="K17" i="35"/>
  <c r="M17" i="35"/>
  <c r="J50" i="33"/>
  <c r="J49" i="33"/>
  <c r="J48" i="33"/>
  <c r="J47" i="33"/>
  <c r="J46" i="33"/>
  <c r="J45" i="33"/>
  <c r="H51" i="33"/>
  <c r="J44" i="33"/>
  <c r="J43" i="33"/>
  <c r="J33" i="33"/>
  <c r="K33" i="33" s="1"/>
  <c r="I32" i="33"/>
  <c r="J31" i="33"/>
  <c r="K31" i="33" s="1"/>
  <c r="J30" i="33"/>
  <c r="K30" i="33" s="1"/>
  <c r="J28" i="33"/>
  <c r="K28" i="33" s="1"/>
  <c r="I27" i="33"/>
  <c r="H34" i="33"/>
  <c r="I33" i="33"/>
  <c r="J32" i="33"/>
  <c r="K32" i="33" s="1"/>
  <c r="AK99" i="34"/>
  <c r="Y99" i="34"/>
  <c r="M99" i="34"/>
  <c r="A99" i="34"/>
  <c r="AW130" i="34"/>
  <c r="AW100" i="34"/>
  <c r="AW197" i="34"/>
  <c r="AW184" i="34"/>
  <c r="AW171" i="34"/>
  <c r="AW158" i="34"/>
  <c r="AW145" i="34"/>
  <c r="AW115" i="34"/>
  <c r="AK86" i="34"/>
  <c r="Y86" i="34"/>
  <c r="M86" i="34"/>
  <c r="A86" i="34"/>
  <c r="AK73" i="34"/>
  <c r="Y73" i="34"/>
  <c r="M73" i="34"/>
  <c r="A73" i="34"/>
  <c r="AW70" i="34"/>
  <c r="AK47" i="34"/>
  <c r="Y47" i="34"/>
  <c r="M47" i="34"/>
  <c r="A47" i="34"/>
  <c r="AW85" i="34"/>
  <c r="AK60" i="34"/>
  <c r="Y60" i="34"/>
  <c r="M60" i="34"/>
  <c r="A60" i="34"/>
  <c r="AW55" i="34"/>
  <c r="A9" i="34"/>
  <c r="AW40" i="34"/>
  <c r="AK21" i="34"/>
  <c r="Y21" i="34"/>
  <c r="M21" i="34"/>
  <c r="A21" i="34"/>
  <c r="Y8" i="34"/>
  <c r="AW10" i="34"/>
  <c r="BJ8" i="34"/>
  <c r="AK8" i="34"/>
  <c r="AK34" i="34"/>
  <c r="Y34" i="34"/>
  <c r="M34" i="34"/>
  <c r="A34" i="34"/>
  <c r="AW25" i="34"/>
  <c r="M8" i="34"/>
  <c r="L18" i="33"/>
  <c r="M18" i="33"/>
  <c r="E34" i="33"/>
  <c r="I28" i="33"/>
  <c r="E51" i="33"/>
  <c r="I31" i="33"/>
  <c r="I43" i="33"/>
  <c r="I44" i="33"/>
  <c r="I45" i="33"/>
  <c r="I46" i="33"/>
  <c r="I47" i="33"/>
  <c r="I48" i="33"/>
  <c r="I49" i="33"/>
  <c r="I50" i="33"/>
  <c r="K19" i="33" l="1"/>
  <c r="D4" i="33"/>
  <c r="L15" i="33"/>
  <c r="O60" i="35"/>
  <c r="L17" i="33"/>
  <c r="L14" i="33"/>
  <c r="M14" i="33"/>
  <c r="K25" i="35"/>
  <c r="K24" i="35" s="1"/>
  <c r="M25" i="35"/>
  <c r="M24" i="35" s="1"/>
  <c r="M34" i="35"/>
  <c r="M33" i="35" s="1"/>
  <c r="K34" i="35"/>
  <c r="K33" i="35" s="1"/>
  <c r="M43" i="35"/>
  <c r="M42" i="35" s="1"/>
  <c r="K43" i="35"/>
  <c r="K42" i="35" s="1"/>
  <c r="M52" i="35"/>
  <c r="M51" i="35" s="1"/>
  <c r="K52" i="35"/>
  <c r="K51" i="35" s="1"/>
  <c r="M16" i="35"/>
  <c r="K16" i="35"/>
  <c r="J51" i="33"/>
  <c r="J34" i="33"/>
  <c r="F5" i="33" s="1"/>
  <c r="K34" i="33"/>
  <c r="E8" i="33" s="1"/>
  <c r="AW131" i="34"/>
  <c r="AW101" i="34"/>
  <c r="AK100" i="34"/>
  <c r="Y100" i="34"/>
  <c r="M100" i="34"/>
  <c r="A100" i="34"/>
  <c r="AW198" i="34"/>
  <c r="AW185" i="34"/>
  <c r="AW172" i="34"/>
  <c r="AW159" i="34"/>
  <c r="AW146" i="34"/>
  <c r="AW116" i="34"/>
  <c r="AK87" i="34"/>
  <c r="Y87" i="34"/>
  <c r="M87" i="34"/>
  <c r="A87" i="34"/>
  <c r="AW86" i="34"/>
  <c r="AK74" i="34"/>
  <c r="Y74" i="34"/>
  <c r="M74" i="34"/>
  <c r="A74" i="34"/>
  <c r="AW71" i="34"/>
  <c r="AK61" i="34"/>
  <c r="Y61" i="34"/>
  <c r="M61" i="34"/>
  <c r="A61" i="34"/>
  <c r="AK48" i="34"/>
  <c r="Y48" i="34"/>
  <c r="M48" i="34"/>
  <c r="A48" i="34"/>
  <c r="AW56" i="34"/>
  <c r="AK9" i="34"/>
  <c r="AW41" i="34"/>
  <c r="AK22" i="34"/>
  <c r="Y22" i="34"/>
  <c r="M22" i="34"/>
  <c r="A22" i="34"/>
  <c r="AK35" i="34"/>
  <c r="Y35" i="34"/>
  <c r="M35" i="34"/>
  <c r="A35" i="34"/>
  <c r="AW26" i="34"/>
  <c r="AW11" i="34"/>
  <c r="A10" i="34"/>
  <c r="Y9" i="34"/>
  <c r="M9" i="34"/>
  <c r="BJ9" i="34"/>
  <c r="G13" i="33"/>
  <c r="H13" i="33" s="1"/>
  <c r="E19" i="33"/>
  <c r="M15" i="35" l="1"/>
  <c r="M12" i="35" s="1"/>
  <c r="F5" i="35"/>
  <c r="F3" i="35" s="1"/>
  <c r="K15" i="35"/>
  <c r="K12" i="35" s="1"/>
  <c r="D5" i="35"/>
  <c r="D3" i="35" s="1"/>
  <c r="C5" i="33"/>
  <c r="G6" i="33"/>
  <c r="H4" i="33"/>
  <c r="C4" i="33"/>
  <c r="D8" i="33"/>
  <c r="H8" i="33" s="1"/>
  <c r="K60" i="35"/>
  <c r="M60" i="35"/>
  <c r="AW132" i="34"/>
  <c r="AW102" i="34"/>
  <c r="AK101" i="34"/>
  <c r="Y101" i="34"/>
  <c r="M101" i="34"/>
  <c r="A101" i="34"/>
  <c r="AW199" i="34"/>
  <c r="AW186" i="34"/>
  <c r="AW173" i="34"/>
  <c r="AW160" i="34"/>
  <c r="AW147" i="34"/>
  <c r="AW117" i="34"/>
  <c r="AK88" i="34"/>
  <c r="Y88" i="34"/>
  <c r="M88" i="34"/>
  <c r="A88" i="34"/>
  <c r="AW87" i="34"/>
  <c r="AK75" i="34"/>
  <c r="Y75" i="34"/>
  <c r="M75" i="34"/>
  <c r="A75" i="34"/>
  <c r="AW72" i="34"/>
  <c r="AK49" i="34"/>
  <c r="Y49" i="34"/>
  <c r="M49" i="34"/>
  <c r="A49" i="34"/>
  <c r="AK62" i="34"/>
  <c r="Y62" i="34"/>
  <c r="M62" i="34"/>
  <c r="A62" i="34"/>
  <c r="AW57" i="34"/>
  <c r="M10" i="34"/>
  <c r="AW42" i="34"/>
  <c r="AK23" i="34"/>
  <c r="Y23" i="34"/>
  <c r="M23" i="34"/>
  <c r="A23" i="34"/>
  <c r="AW12" i="34"/>
  <c r="BJ10" i="34"/>
  <c r="Y10" i="34"/>
  <c r="AK36" i="34"/>
  <c r="Y36" i="34"/>
  <c r="M36" i="34"/>
  <c r="A36" i="34"/>
  <c r="AW27" i="34"/>
  <c r="A11" i="34"/>
  <c r="AK10" i="34"/>
  <c r="G19" i="33"/>
  <c r="J13" i="33"/>
  <c r="I4" i="33" l="1"/>
  <c r="H5" i="33"/>
  <c r="AW133" i="34"/>
  <c r="AW103" i="34"/>
  <c r="AK102" i="34"/>
  <c r="Y102" i="34"/>
  <c r="M102" i="34"/>
  <c r="A102" i="34"/>
  <c r="AW200" i="34"/>
  <c r="AW187" i="34"/>
  <c r="AW174" i="34"/>
  <c r="AW161" i="34"/>
  <c r="AW148" i="34"/>
  <c r="AW118" i="34"/>
  <c r="AK89" i="34"/>
  <c r="Y89" i="34"/>
  <c r="M89" i="34"/>
  <c r="A89" i="34"/>
  <c r="AW88" i="34"/>
  <c r="AW73" i="34"/>
  <c r="AK50" i="34"/>
  <c r="Y50" i="34"/>
  <c r="M50" i="34"/>
  <c r="A50" i="34"/>
  <c r="AK76" i="34"/>
  <c r="Y76" i="34"/>
  <c r="M76" i="34"/>
  <c r="A76" i="34"/>
  <c r="AK63" i="34"/>
  <c r="Y63" i="34"/>
  <c r="M63" i="34"/>
  <c r="A63" i="34"/>
  <c r="AW58" i="34"/>
  <c r="AW43" i="34"/>
  <c r="AW13" i="34"/>
  <c r="AK24" i="34"/>
  <c r="Y24" i="34"/>
  <c r="M24" i="34"/>
  <c r="A24" i="34"/>
  <c r="A12" i="34"/>
  <c r="AK37" i="34"/>
  <c r="Y37" i="34"/>
  <c r="M37" i="34"/>
  <c r="A37" i="34"/>
  <c r="AW28" i="34"/>
  <c r="BJ11" i="34"/>
  <c r="AK11" i="34"/>
  <c r="Y11" i="34"/>
  <c r="M11" i="34"/>
  <c r="L13" i="33"/>
  <c r="M13" i="33"/>
  <c r="M19" i="33" s="1"/>
  <c r="C8" i="33" s="1"/>
  <c r="I8" i="33" s="1"/>
  <c r="I5" i="33" l="1"/>
  <c r="L19" i="33"/>
  <c r="C6" i="33" s="1"/>
  <c r="D6" i="33"/>
  <c r="H6" i="33" s="1"/>
  <c r="AW134" i="34"/>
  <c r="AW104" i="34"/>
  <c r="AK103" i="34"/>
  <c r="Y103" i="34"/>
  <c r="M103" i="34"/>
  <c r="A103" i="34"/>
  <c r="AW201" i="34"/>
  <c r="AW188" i="34"/>
  <c r="AW175" i="34"/>
  <c r="AW162" i="34"/>
  <c r="AW149" i="34"/>
  <c r="AW119" i="34"/>
  <c r="AK90" i="34"/>
  <c r="Y90" i="34"/>
  <c r="M90" i="34"/>
  <c r="A90" i="34"/>
  <c r="AW89" i="34"/>
  <c r="AK77" i="34"/>
  <c r="Y77" i="34"/>
  <c r="M77" i="34"/>
  <c r="A77" i="34"/>
  <c r="AW74" i="34"/>
  <c r="AK51" i="34"/>
  <c r="Y51" i="34"/>
  <c r="M51" i="34"/>
  <c r="A51" i="34"/>
  <c r="AW44" i="34"/>
  <c r="AK64" i="34"/>
  <c r="Y64" i="34"/>
  <c r="M64" i="34"/>
  <c r="A64" i="34"/>
  <c r="AW59" i="34"/>
  <c r="AK38" i="34"/>
  <c r="Y38" i="34"/>
  <c r="M38" i="34"/>
  <c r="A38" i="34"/>
  <c r="AW14" i="34"/>
  <c r="BJ12" i="34"/>
  <c r="AK12" i="34"/>
  <c r="Y12" i="34"/>
  <c r="M12" i="34"/>
  <c r="AW29" i="34"/>
  <c r="AK25" i="34"/>
  <c r="Y25" i="34"/>
  <c r="M25" i="34"/>
  <c r="A25" i="34"/>
  <c r="I6" i="33" l="1"/>
  <c r="G19" i="10"/>
  <c r="G18" i="10"/>
  <c r="G16" i="10"/>
  <c r="G15" i="10"/>
  <c r="F27" i="10"/>
  <c r="E27" i="10"/>
  <c r="D27" i="10"/>
  <c r="C27" i="10"/>
  <c r="G13" i="10"/>
  <c r="G12" i="10"/>
  <c r="G10" i="10"/>
  <c r="G9" i="10"/>
  <c r="G7" i="10"/>
  <c r="G6" i="10"/>
</calcChain>
</file>

<file path=xl/comments1.xml><?xml version="1.0" encoding="utf-8"?>
<comments xmlns="http://schemas.openxmlformats.org/spreadsheetml/2006/main">
  <authors>
    <author>議会</author>
    <author xml:space="preserve"> </author>
  </authors>
  <commentList>
    <comment ref="C25" authorId="0" shapeId="0">
      <text>
        <r>
          <rPr>
            <sz val="9"/>
            <color indexed="81"/>
            <rFont val="ＭＳ Ｐゴシック"/>
            <family val="3"/>
            <charset val="128"/>
          </rPr>
          <t>一般3,151，下水1,299，水道696，病院54　合計5,200の出資
決算統計上では純計により普通会計3,151，下水1,299
病院0（漏れ？），水道696が計上されている。
決算書では一般会計・特別会計の市全体5,200を計上，
病院0，水道696（投資）となっている。</t>
        </r>
      </text>
    </comment>
    <comment ref="F27" authorId="1" shapeId="0">
      <text>
        <r>
          <rPr>
            <b/>
            <sz val="9"/>
            <color indexed="81"/>
            <rFont val="ＭＳ Ｐゴシック"/>
            <family val="3"/>
            <charset val="128"/>
          </rPr>
          <t xml:space="preserve"> H24分錯誤
※当時，千円単位で端数処理したため差かでた。</t>
        </r>
        <r>
          <rPr>
            <sz val="9"/>
            <color indexed="81"/>
            <rFont val="ＭＳ Ｐゴシック"/>
            <family val="3"/>
            <charset val="128"/>
          </rPr>
          <t xml:space="preserve">
今回，修正。</t>
        </r>
      </text>
    </comment>
  </commentList>
</comments>
</file>

<file path=xl/comments2.xml><?xml version="1.0" encoding="utf-8"?>
<comments xmlns="http://schemas.openxmlformats.org/spreadsheetml/2006/main">
  <authors>
    <author xml:space="preserve"> </author>
  </authors>
  <commentList>
    <comment ref="B17" authorId="0" shapeId="0">
      <text>
        <r>
          <rPr>
            <sz val="10"/>
            <color indexed="81"/>
            <rFont val="ＭＳ Ｐゴシック"/>
            <family val="3"/>
            <charset val="128"/>
          </rPr>
          <t>H26年度教育後援会より寄付</t>
        </r>
        <r>
          <rPr>
            <sz val="9"/>
            <color indexed="81"/>
            <rFont val="ＭＳ Ｐゴシック"/>
            <family val="3"/>
            <charset val="128"/>
          </rPr>
          <t xml:space="preserve">
</t>
        </r>
      </text>
    </comment>
    <comment ref="I17" authorId="0" shapeId="0">
      <text>
        <r>
          <rPr>
            <sz val="9"/>
            <color indexed="81"/>
            <rFont val="ＭＳ Ｐゴシック"/>
            <family val="3"/>
            <charset val="128"/>
          </rPr>
          <t>昨年のまま</t>
        </r>
      </text>
    </comment>
    <comment ref="F45" authorId="0" shapeId="0">
      <text>
        <r>
          <rPr>
            <b/>
            <sz val="9"/>
            <color indexed="81"/>
            <rFont val="ＭＳ Ｐゴシック"/>
            <family val="3"/>
            <charset val="128"/>
          </rPr>
          <t xml:space="preserve"> 66,331÷509,234</t>
        </r>
      </text>
    </comment>
    <comment ref="G46" authorId="0" shapeId="0">
      <text>
        <r>
          <rPr>
            <b/>
            <sz val="9"/>
            <color indexed="81"/>
            <rFont val="ＭＳ Ｐゴシック"/>
            <family val="3"/>
            <charset val="128"/>
          </rPr>
          <t>昨年のまま</t>
        </r>
        <r>
          <rPr>
            <sz val="9"/>
            <color indexed="81"/>
            <rFont val="ＭＳ Ｐゴシック"/>
            <family val="3"/>
            <charset val="128"/>
          </rPr>
          <t xml:space="preserve">
</t>
        </r>
      </text>
    </comment>
    <comment ref="G47" authorId="0" shapeId="0">
      <text>
        <r>
          <rPr>
            <b/>
            <sz val="9"/>
            <color indexed="81"/>
            <rFont val="ＭＳ Ｐゴシック"/>
            <family val="3"/>
            <charset val="128"/>
          </rPr>
          <t>昨年のまま</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hbis</author>
  </authors>
  <commentList>
    <comment ref="C3" authorId="0" shapeId="0">
      <text>
        <r>
          <rPr>
            <b/>
            <sz val="11"/>
            <color indexed="81"/>
            <rFont val="ＭＳ Ｐゴシック"/>
            <family val="3"/>
            <charset val="128"/>
          </rPr>
          <t>H27年度末</t>
        </r>
      </text>
    </comment>
    <comment ref="H4" authorId="0" shapeId="0">
      <text>
        <r>
          <rPr>
            <b/>
            <sz val="11"/>
            <color indexed="81"/>
            <rFont val="ＭＳ Ｐゴシック"/>
            <family val="3"/>
            <charset val="128"/>
          </rPr>
          <t>国債など</t>
        </r>
      </text>
    </comment>
  </commentList>
</comments>
</file>

<file path=xl/comments4.xml><?xml version="1.0" encoding="utf-8"?>
<comments xmlns="http://schemas.openxmlformats.org/spreadsheetml/2006/main">
  <authors>
    <author xml:space="preserve"> </author>
    <author>稲生 正夫</author>
  </authors>
  <commentList>
    <comment ref="AO7" authorId="0" shapeId="0">
      <text>
        <r>
          <rPr>
            <b/>
            <sz val="9"/>
            <color indexed="81"/>
            <rFont val="ＭＳ Ｐゴシック"/>
            <family val="3"/>
            <charset val="128"/>
          </rPr>
          <t>月極駐車場</t>
        </r>
      </text>
    </comment>
    <comment ref="AN12" authorId="0" shapeId="0">
      <text>
        <r>
          <rPr>
            <sz val="9"/>
            <color indexed="81"/>
            <rFont val="ＭＳ Ｐゴシック"/>
            <family val="3"/>
            <charset val="128"/>
          </rPr>
          <t>㈱美川観光開発
美川スキー場関連</t>
        </r>
      </text>
    </comment>
    <comment ref="AN25" authorId="0" shapeId="0">
      <text>
        <r>
          <rPr>
            <sz val="9"/>
            <color indexed="81"/>
            <rFont val="ＭＳ Ｐゴシック"/>
            <family val="3"/>
            <charset val="128"/>
          </rPr>
          <t xml:space="preserve">㈱美川観光開発
美川スキー場関連
</t>
        </r>
      </text>
    </comment>
    <comment ref="B31" authorId="1" shapeId="0">
      <text>
        <r>
          <rPr>
            <b/>
            <sz val="9"/>
            <color indexed="81"/>
            <rFont val="ＭＳ Ｐゴシック"/>
            <family val="3"/>
            <charset val="128"/>
          </rPr>
          <t>現年度分と過年度分を足した調定額</t>
        </r>
      </text>
    </comment>
  </commentList>
</comments>
</file>

<file path=xl/comments5.xml><?xml version="1.0" encoding="utf-8"?>
<comments xmlns="http://schemas.openxmlformats.org/spreadsheetml/2006/main">
  <authors>
    <author>020153</author>
  </authors>
  <commentList>
    <comment ref="L14" authorId="0" shapeId="0">
      <text>
        <r>
          <rPr>
            <sz val="9"/>
            <color indexed="81"/>
            <rFont val="ＭＳ Ｐゴシック"/>
            <family val="3"/>
            <charset val="128"/>
          </rPr>
          <t>ヒアリング</t>
        </r>
      </text>
    </comment>
    <comment ref="B24" authorId="0" shapeId="0">
      <text>
        <r>
          <rPr>
            <sz val="9"/>
            <color indexed="81"/>
            <rFont val="ＭＳ Ｐゴシック"/>
            <family val="3"/>
            <charset val="128"/>
          </rPr>
          <t>決算書の節内訳で</t>
        </r>
      </text>
    </comment>
    <comment ref="B33" authorId="0" shapeId="0">
      <text>
        <r>
          <rPr>
            <sz val="9"/>
            <color indexed="81"/>
            <rFont val="ＭＳ Ｐゴシック"/>
            <family val="3"/>
            <charset val="128"/>
          </rPr>
          <t>決算書の節内訳で</t>
        </r>
      </text>
    </comment>
    <comment ref="B42" authorId="0" shapeId="0">
      <text>
        <r>
          <rPr>
            <sz val="9"/>
            <color indexed="81"/>
            <rFont val="ＭＳ Ｐゴシック"/>
            <family val="3"/>
            <charset val="128"/>
          </rPr>
          <t>決算書の節内訳で</t>
        </r>
      </text>
    </comment>
    <comment ref="B51" authorId="0" shapeId="0">
      <text>
        <r>
          <rPr>
            <sz val="9"/>
            <color indexed="81"/>
            <rFont val="ＭＳ Ｐゴシック"/>
            <family val="3"/>
            <charset val="128"/>
          </rPr>
          <t>決算書の節内訳で</t>
        </r>
      </text>
    </comment>
  </commentList>
</comments>
</file>

<file path=xl/comments6.xml><?xml version="1.0" encoding="utf-8"?>
<comments xmlns="http://schemas.openxmlformats.org/spreadsheetml/2006/main">
  <authors>
    <author xml:space="preserve">山崎聡一郎 (Open)
</author>
  </authors>
  <commentList>
    <comment ref="D29" authorId="0" shapeId="0">
      <text>
        <r>
          <rPr>
            <sz val="9"/>
            <color indexed="81"/>
            <rFont val="ＭＳ Ｐゴシック"/>
            <family val="3"/>
            <charset val="128"/>
          </rPr>
          <t>将来取得が予定されている再取得用地は、資産計上されていないため、未払金ではなく注記として集計する。ただし、すでに土地を再取得し、支払だけが残っている場合は、その分を長期未払金又は未払金に集計する必要がある(下段土地開発公社再掲欄参照）
。</t>
        </r>
      </text>
    </comment>
  </commentList>
</comments>
</file>

<file path=xl/comments7.xml><?xml version="1.0" encoding="utf-8"?>
<comments xmlns="http://schemas.openxmlformats.org/spreadsheetml/2006/main">
  <authors>
    <author>宮川 洋一</author>
  </authors>
  <commentList>
    <comment ref="F17" authorId="0" shapeId="0">
      <text>
        <r>
          <rPr>
            <b/>
            <sz val="9"/>
            <color indexed="81"/>
            <rFont val="ＭＳ Ｐゴシック"/>
            <family val="3"/>
            <charset val="128"/>
          </rPr>
          <t>調整有</t>
        </r>
      </text>
    </comment>
    <comment ref="G17" authorId="0" shapeId="0">
      <text>
        <r>
          <rPr>
            <b/>
            <sz val="9"/>
            <color indexed="81"/>
            <rFont val="ＭＳ Ｐゴシック"/>
            <family val="3"/>
            <charset val="128"/>
          </rPr>
          <t>調整有</t>
        </r>
        <r>
          <rPr>
            <sz val="9"/>
            <color indexed="81"/>
            <rFont val="ＭＳ Ｐゴシック"/>
            <family val="3"/>
            <charset val="128"/>
          </rPr>
          <t xml:space="preserve">
</t>
        </r>
      </text>
    </comment>
  </commentList>
</comments>
</file>

<file path=xl/sharedStrings.xml><?xml version="1.0" encoding="utf-8"?>
<sst xmlns="http://schemas.openxmlformats.org/spreadsheetml/2006/main" count="3432" uniqueCount="1091">
  <si>
    <t>貸借対照表</t>
    <rPh sb="0" eb="2">
      <t>タイシャク</t>
    </rPh>
    <rPh sb="2" eb="5">
      <t>タイショウヒョウ</t>
    </rPh>
    <phoneticPr fontId="8"/>
  </si>
  <si>
    <t>（単位：　　）</t>
    <rPh sb="1" eb="3">
      <t>タンイ</t>
    </rPh>
    <phoneticPr fontId="8"/>
  </si>
  <si>
    <t>科目</t>
    <rPh sb="0" eb="2">
      <t>カモク</t>
    </rPh>
    <phoneticPr fontId="8"/>
  </si>
  <si>
    <t>金額</t>
    <rPh sb="0" eb="2">
      <t>キンガク</t>
    </rPh>
    <phoneticPr fontId="8"/>
  </si>
  <si>
    <t>【資産の部】</t>
    <rPh sb="4" eb="5">
      <t>ブ</t>
    </rPh>
    <phoneticPr fontId="8"/>
  </si>
  <si>
    <t>【負債の部】</t>
    <rPh sb="1" eb="3">
      <t>フサイ</t>
    </rPh>
    <rPh sb="4" eb="5">
      <t>ブ</t>
    </rPh>
    <phoneticPr fontId="8"/>
  </si>
  <si>
    <t>固定資産</t>
    <rPh sb="0" eb="4">
      <t>コテイシサン</t>
    </rPh>
    <phoneticPr fontId="8"/>
  </si>
  <si>
    <t>固定負債</t>
    <rPh sb="0" eb="2">
      <t>コテイ</t>
    </rPh>
    <phoneticPr fontId="8"/>
  </si>
  <si>
    <t>有形固定資産</t>
    <rPh sb="0" eb="2">
      <t>ユウケイ</t>
    </rPh>
    <rPh sb="2" eb="6">
      <t>コテイシサン</t>
    </rPh>
    <phoneticPr fontId="8"/>
  </si>
  <si>
    <t>地方債</t>
    <rPh sb="0" eb="3">
      <t>チホウサイ</t>
    </rPh>
    <phoneticPr fontId="8"/>
  </si>
  <si>
    <t>事業用資産</t>
    <rPh sb="0" eb="3">
      <t>ジギョウヨウ</t>
    </rPh>
    <rPh sb="3" eb="5">
      <t>シサン</t>
    </rPh>
    <phoneticPr fontId="8"/>
  </si>
  <si>
    <t>長期未払金</t>
    <rPh sb="0" eb="2">
      <t>チョウキ</t>
    </rPh>
    <rPh sb="2" eb="4">
      <t>ミハラ</t>
    </rPh>
    <rPh sb="4" eb="5">
      <t>キン</t>
    </rPh>
    <phoneticPr fontId="8"/>
  </si>
  <si>
    <t>土地</t>
  </si>
  <si>
    <t>退職手当引当金</t>
    <rPh sb="2" eb="4">
      <t>テアテ</t>
    </rPh>
    <phoneticPr fontId="8"/>
  </si>
  <si>
    <t>立木竹</t>
  </si>
  <si>
    <t>損失補償等引当金</t>
    <rPh sb="0" eb="2">
      <t>ソンシツ</t>
    </rPh>
    <rPh sb="2" eb="5">
      <t>ホショウナド</t>
    </rPh>
    <rPh sb="5" eb="8">
      <t>ヒキアテキン</t>
    </rPh>
    <phoneticPr fontId="8"/>
  </si>
  <si>
    <t>建物</t>
    <rPh sb="0" eb="2">
      <t>タテモノ</t>
    </rPh>
    <phoneticPr fontId="8"/>
  </si>
  <si>
    <t>その他</t>
    <rPh sb="2" eb="3">
      <t>タ</t>
    </rPh>
    <phoneticPr fontId="8"/>
  </si>
  <si>
    <t>建物減価償却累計額</t>
    <rPh sb="2" eb="4">
      <t>ゲンカ</t>
    </rPh>
    <rPh sb="4" eb="6">
      <t>ショウキャク</t>
    </rPh>
    <rPh sb="6" eb="9">
      <t>ルイケイガク</t>
    </rPh>
    <phoneticPr fontId="8"/>
  </si>
  <si>
    <t>工作物</t>
  </si>
  <si>
    <t>1年内償還予定地方債</t>
    <rPh sb="1" eb="2">
      <t>ネン</t>
    </rPh>
    <rPh sb="3" eb="5">
      <t>ショウカン</t>
    </rPh>
    <rPh sb="5" eb="7">
      <t>ヨテイ</t>
    </rPh>
    <rPh sb="7" eb="10">
      <t>チホウサイ</t>
    </rPh>
    <phoneticPr fontId="8"/>
  </si>
  <si>
    <t>工作物減価償却累計額</t>
    <rPh sb="0" eb="3">
      <t>コウサクブツ</t>
    </rPh>
    <rPh sb="3" eb="5">
      <t>ゲンカ</t>
    </rPh>
    <rPh sb="5" eb="7">
      <t>ショウキャク</t>
    </rPh>
    <rPh sb="7" eb="10">
      <t>ルイケイガク</t>
    </rPh>
    <phoneticPr fontId="8"/>
  </si>
  <si>
    <t>未払金</t>
    <rPh sb="0" eb="2">
      <t>ミハラ</t>
    </rPh>
    <rPh sb="2" eb="3">
      <t>キン</t>
    </rPh>
    <phoneticPr fontId="8"/>
  </si>
  <si>
    <t>未払費用</t>
    <rPh sb="0" eb="2">
      <t>ミハラ</t>
    </rPh>
    <rPh sb="2" eb="4">
      <t>ヒヨウ</t>
    </rPh>
    <phoneticPr fontId="8"/>
  </si>
  <si>
    <t>前受金</t>
    <rPh sb="0" eb="1">
      <t>マエ</t>
    </rPh>
    <rPh sb="1" eb="2">
      <t>ウ</t>
    </rPh>
    <rPh sb="2" eb="3">
      <t>キン</t>
    </rPh>
    <phoneticPr fontId="8"/>
  </si>
  <si>
    <t>浮標等</t>
    <rPh sb="0" eb="1">
      <t>ウ</t>
    </rPh>
    <rPh sb="2" eb="3">
      <t>トウ</t>
    </rPh>
    <phoneticPr fontId="8"/>
  </si>
  <si>
    <t>前受収益</t>
    <rPh sb="0" eb="1">
      <t>マエ</t>
    </rPh>
    <rPh sb="1" eb="2">
      <t>ウ</t>
    </rPh>
    <rPh sb="2" eb="4">
      <t>シュウエキ</t>
    </rPh>
    <phoneticPr fontId="8"/>
  </si>
  <si>
    <t>賞与等引当金</t>
    <rPh sb="2" eb="3">
      <t>ナド</t>
    </rPh>
    <phoneticPr fontId="8"/>
  </si>
  <si>
    <t>航空機</t>
  </si>
  <si>
    <t>航空機減価償却累計額</t>
    <rPh sb="0" eb="3">
      <t>コウクウキ</t>
    </rPh>
    <rPh sb="3" eb="5">
      <t>ゲンカ</t>
    </rPh>
    <rPh sb="5" eb="7">
      <t>ショウキャク</t>
    </rPh>
    <rPh sb="7" eb="10">
      <t>ルイケイガク</t>
    </rPh>
    <phoneticPr fontId="8"/>
  </si>
  <si>
    <t>負債合計</t>
    <rPh sb="0" eb="2">
      <t>フサイ</t>
    </rPh>
    <rPh sb="2" eb="4">
      <t>ゴウケイ</t>
    </rPh>
    <phoneticPr fontId="8"/>
  </si>
  <si>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8"/>
  </si>
  <si>
    <t>【純資産の部】</t>
    <rPh sb="1" eb="4">
      <t>ジュンシサン</t>
    </rPh>
    <rPh sb="5" eb="6">
      <t>ブ</t>
    </rPh>
    <phoneticPr fontId="8"/>
  </si>
  <si>
    <t>建設仮勘定</t>
  </si>
  <si>
    <t>固定資産等形成分</t>
    <rPh sb="0" eb="2">
      <t>コテイ</t>
    </rPh>
    <rPh sb="2" eb="4">
      <t>シサン</t>
    </rPh>
    <rPh sb="4" eb="5">
      <t>ナド</t>
    </rPh>
    <rPh sb="5" eb="7">
      <t>ケイセイ</t>
    </rPh>
    <rPh sb="7" eb="8">
      <t>ブン</t>
    </rPh>
    <phoneticPr fontId="8"/>
  </si>
  <si>
    <t>インフラ資産</t>
    <rPh sb="4" eb="6">
      <t>シサン</t>
    </rPh>
    <phoneticPr fontId="8"/>
  </si>
  <si>
    <t>余剰分（不足分）</t>
    <rPh sb="0" eb="3">
      <t>ヨジョウブン</t>
    </rPh>
    <rPh sb="4" eb="7">
      <t>フソクブン</t>
    </rPh>
    <phoneticPr fontId="8"/>
  </si>
  <si>
    <t>土地</t>
    <rPh sb="0" eb="2">
      <t>トチ</t>
    </rPh>
    <phoneticPr fontId="8"/>
  </si>
  <si>
    <t>工作物</t>
    <rPh sb="0" eb="3">
      <t>コウサクブツ</t>
    </rPh>
    <phoneticPr fontId="8"/>
  </si>
  <si>
    <t>その他</t>
    <rPh sb="2" eb="3">
      <t>ホカ</t>
    </rPh>
    <phoneticPr fontId="8"/>
  </si>
  <si>
    <t>物品</t>
    <rPh sb="0" eb="2">
      <t>ブッピン</t>
    </rPh>
    <phoneticPr fontId="8"/>
  </si>
  <si>
    <t>物品減価償却累計額</t>
    <rPh sb="0" eb="2">
      <t>ブッピン</t>
    </rPh>
    <rPh sb="2" eb="4">
      <t>ゲンカ</t>
    </rPh>
    <rPh sb="4" eb="6">
      <t>ショウキャク</t>
    </rPh>
    <rPh sb="6" eb="9">
      <t>ルイケイガク</t>
    </rPh>
    <phoneticPr fontId="8"/>
  </si>
  <si>
    <t>無形固定資産</t>
    <rPh sb="0" eb="2">
      <t>ムケイ</t>
    </rPh>
    <rPh sb="2" eb="6">
      <t>コテイシサン</t>
    </rPh>
    <phoneticPr fontId="8"/>
  </si>
  <si>
    <t>ソフトウェア</t>
  </si>
  <si>
    <t>投資その他の資産</t>
    <rPh sb="0" eb="2">
      <t>トウシ</t>
    </rPh>
    <rPh sb="4" eb="5">
      <t>ホカ</t>
    </rPh>
    <rPh sb="6" eb="8">
      <t>シサン</t>
    </rPh>
    <phoneticPr fontId="8"/>
  </si>
  <si>
    <t>投資及び出資金</t>
    <rPh sb="0" eb="2">
      <t>トウシ</t>
    </rPh>
    <rPh sb="2" eb="3">
      <t>オヨ</t>
    </rPh>
    <rPh sb="4" eb="7">
      <t>シュッシキン</t>
    </rPh>
    <phoneticPr fontId="8"/>
  </si>
  <si>
    <t>有価証券</t>
    <rPh sb="0" eb="2">
      <t>ユウカ</t>
    </rPh>
    <rPh sb="2" eb="4">
      <t>ショウケン</t>
    </rPh>
    <phoneticPr fontId="8"/>
  </si>
  <si>
    <t>出資金</t>
    <rPh sb="0" eb="3">
      <t>シュッシキン</t>
    </rPh>
    <phoneticPr fontId="8"/>
  </si>
  <si>
    <t>長期延滞債権</t>
    <rPh sb="0" eb="2">
      <t>チョウキ</t>
    </rPh>
    <rPh sb="2" eb="4">
      <t>エンタイ</t>
    </rPh>
    <rPh sb="4" eb="6">
      <t>サイケン</t>
    </rPh>
    <phoneticPr fontId="8"/>
  </si>
  <si>
    <t>長期貸付金</t>
    <rPh sb="0" eb="2">
      <t>チョウキ</t>
    </rPh>
    <rPh sb="2" eb="5">
      <t>カシツケキン</t>
    </rPh>
    <phoneticPr fontId="8"/>
  </si>
  <si>
    <t>基金</t>
    <rPh sb="0" eb="2">
      <t>キキン</t>
    </rPh>
    <phoneticPr fontId="8"/>
  </si>
  <si>
    <t>減債基金</t>
    <rPh sb="0" eb="2">
      <t>ゲンサイ</t>
    </rPh>
    <rPh sb="2" eb="4">
      <t>キキン</t>
    </rPh>
    <phoneticPr fontId="8"/>
  </si>
  <si>
    <t>徴収不能引当金</t>
    <rPh sb="0" eb="2">
      <t>チョウシュウ</t>
    </rPh>
    <rPh sb="2" eb="4">
      <t>フノウ</t>
    </rPh>
    <rPh sb="4" eb="7">
      <t>ヒキアテキン</t>
    </rPh>
    <phoneticPr fontId="8"/>
  </si>
  <si>
    <t>流動資産</t>
    <rPh sb="0" eb="2">
      <t>リュウドウ</t>
    </rPh>
    <rPh sb="2" eb="4">
      <t>シサン</t>
    </rPh>
    <phoneticPr fontId="8"/>
  </si>
  <si>
    <t>現金預金</t>
    <rPh sb="0" eb="2">
      <t>ゲンキン</t>
    </rPh>
    <rPh sb="2" eb="4">
      <t>ヨキン</t>
    </rPh>
    <phoneticPr fontId="8"/>
  </si>
  <si>
    <t>未収金</t>
    <rPh sb="0" eb="3">
      <t>ミシュウキン</t>
    </rPh>
    <phoneticPr fontId="8"/>
  </si>
  <si>
    <t>短期貸付金</t>
    <rPh sb="0" eb="2">
      <t>タンキ</t>
    </rPh>
    <rPh sb="2" eb="5">
      <t>カシツケキン</t>
    </rPh>
    <phoneticPr fontId="8"/>
  </si>
  <si>
    <t>財政調整基金</t>
    <rPh sb="0" eb="2">
      <t>ザイセイ</t>
    </rPh>
    <rPh sb="2" eb="4">
      <t>チョウセイ</t>
    </rPh>
    <rPh sb="4" eb="6">
      <t>キキン</t>
    </rPh>
    <phoneticPr fontId="8"/>
  </si>
  <si>
    <t>棚卸資産</t>
    <rPh sb="0" eb="2">
      <t>タナオロ</t>
    </rPh>
    <rPh sb="2" eb="4">
      <t>シサン</t>
    </rPh>
    <phoneticPr fontId="8"/>
  </si>
  <si>
    <t>純資産合計</t>
    <rPh sb="0" eb="3">
      <t>ジュンシサン</t>
    </rPh>
    <rPh sb="3" eb="5">
      <t>ゴウケイ</t>
    </rPh>
    <phoneticPr fontId="8"/>
  </si>
  <si>
    <t>資産合計</t>
    <rPh sb="0" eb="2">
      <t>シサン</t>
    </rPh>
    <rPh sb="2" eb="4">
      <t>ゴウケイ</t>
    </rPh>
    <phoneticPr fontId="8"/>
  </si>
  <si>
    <t>負債及び純資産合計</t>
    <rPh sb="0" eb="2">
      <t>フサイ</t>
    </rPh>
    <rPh sb="2" eb="3">
      <t>オヨ</t>
    </rPh>
    <rPh sb="4" eb="7">
      <t>ジュンシサン</t>
    </rPh>
    <rPh sb="7" eb="9">
      <t>ゴウケイ</t>
    </rPh>
    <phoneticPr fontId="8"/>
  </si>
  <si>
    <t>【様式第２号】</t>
    <rPh sb="1" eb="3">
      <t>ヨウシキ</t>
    </rPh>
    <rPh sb="3" eb="4">
      <t>ダイ</t>
    </rPh>
    <rPh sb="5" eb="6">
      <t>ゴウ</t>
    </rPh>
    <phoneticPr fontId="8"/>
  </si>
  <si>
    <t>行政コスト計算書</t>
    <rPh sb="0" eb="2">
      <t>ギョウセイ</t>
    </rPh>
    <rPh sb="5" eb="8">
      <t>ケイサンショ</t>
    </rPh>
    <phoneticPr fontId="8"/>
  </si>
  <si>
    <t>自　平成　　年　　月　　日</t>
    <rPh sb="0" eb="1">
      <t>ジ</t>
    </rPh>
    <rPh sb="2" eb="4">
      <t>ヘイセイ</t>
    </rPh>
    <rPh sb="6" eb="7">
      <t>ネン</t>
    </rPh>
    <rPh sb="9" eb="10">
      <t>ガツ</t>
    </rPh>
    <rPh sb="12" eb="13">
      <t>ニチ</t>
    </rPh>
    <phoneticPr fontId="8"/>
  </si>
  <si>
    <t>人件費</t>
    <rPh sb="0" eb="3">
      <t>ジンケンヒ</t>
    </rPh>
    <phoneticPr fontId="8"/>
  </si>
  <si>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8"/>
  </si>
  <si>
    <t>賞与等引当金繰入額</t>
    <rPh sb="0" eb="2">
      <t>ショウヨ</t>
    </rPh>
    <rPh sb="2" eb="3">
      <t>ナド</t>
    </rPh>
    <rPh sb="3" eb="5">
      <t>ヒキアテ</t>
    </rPh>
    <rPh sb="5" eb="6">
      <t>キン</t>
    </rPh>
    <rPh sb="6" eb="8">
      <t>クリイレ</t>
    </rPh>
    <rPh sb="8" eb="9">
      <t>ガク</t>
    </rPh>
    <phoneticPr fontId="8"/>
  </si>
  <si>
    <t>退職手当引当金繰入額</t>
    <rPh sb="2" eb="4">
      <t>テアテ</t>
    </rPh>
    <rPh sb="4" eb="7">
      <t>ヒキアテキン</t>
    </rPh>
    <rPh sb="7" eb="9">
      <t>クリイレ</t>
    </rPh>
    <rPh sb="9" eb="10">
      <t>ガク</t>
    </rPh>
    <phoneticPr fontId="8"/>
  </si>
  <si>
    <t>物件費等</t>
    <rPh sb="0" eb="3">
      <t>ブッケンヒ</t>
    </rPh>
    <rPh sb="3" eb="4">
      <t>ナド</t>
    </rPh>
    <phoneticPr fontId="8"/>
  </si>
  <si>
    <t>物件費</t>
    <rPh sb="0" eb="3">
      <t>ブッケンヒ</t>
    </rPh>
    <phoneticPr fontId="8"/>
  </si>
  <si>
    <t>維持補修費</t>
    <rPh sb="0" eb="2">
      <t>イジ</t>
    </rPh>
    <rPh sb="2" eb="5">
      <t>ホシュウヒ</t>
    </rPh>
    <phoneticPr fontId="8"/>
  </si>
  <si>
    <t>減価償却費</t>
    <rPh sb="0" eb="2">
      <t>ゲンカ</t>
    </rPh>
    <rPh sb="2" eb="4">
      <t>ショウキャク</t>
    </rPh>
    <rPh sb="4" eb="5">
      <t>ヒ</t>
    </rPh>
    <phoneticPr fontId="8"/>
  </si>
  <si>
    <r>
      <t>その他の</t>
    </r>
    <r>
      <rPr>
        <sz val="10"/>
        <rFont val="ＭＳ Ｐゴシック"/>
        <family val="3"/>
        <charset val="128"/>
      </rPr>
      <t>業務費用</t>
    </r>
    <rPh sb="2" eb="3">
      <t>タ</t>
    </rPh>
    <rPh sb="4" eb="6">
      <t>ギョウム</t>
    </rPh>
    <rPh sb="6" eb="8">
      <t>ヒヨウ</t>
    </rPh>
    <phoneticPr fontId="8"/>
  </si>
  <si>
    <t>支払利息</t>
    <rPh sb="0" eb="2">
      <t>シハライ</t>
    </rPh>
    <rPh sb="2" eb="4">
      <t>リソク</t>
    </rPh>
    <phoneticPr fontId="8"/>
  </si>
  <si>
    <t>徴収不能引当金繰入額</t>
    <rPh sb="0" eb="2">
      <t>チョウシュウ</t>
    </rPh>
    <rPh sb="2" eb="4">
      <t>フノウ</t>
    </rPh>
    <rPh sb="4" eb="7">
      <t>ヒキアテキン</t>
    </rPh>
    <rPh sb="7" eb="9">
      <t>クリイレ</t>
    </rPh>
    <rPh sb="9" eb="10">
      <t>ガク</t>
    </rPh>
    <phoneticPr fontId="8"/>
  </si>
  <si>
    <t>移転費用</t>
    <rPh sb="0" eb="2">
      <t>イテン</t>
    </rPh>
    <rPh sb="2" eb="4">
      <t>ヒヨウ</t>
    </rPh>
    <phoneticPr fontId="8"/>
  </si>
  <si>
    <t>補助金等</t>
    <rPh sb="0" eb="4">
      <t>ホジョキンナド</t>
    </rPh>
    <phoneticPr fontId="8"/>
  </si>
  <si>
    <t>社会保障給付</t>
    <rPh sb="0" eb="2">
      <t>シャカイ</t>
    </rPh>
    <rPh sb="2" eb="4">
      <t>ホショウ</t>
    </rPh>
    <rPh sb="4" eb="6">
      <t>キュウフ</t>
    </rPh>
    <phoneticPr fontId="8"/>
  </si>
  <si>
    <t>他会計への繰出金</t>
    <rPh sb="0" eb="1">
      <t>ホカ</t>
    </rPh>
    <rPh sb="1" eb="3">
      <t>カイケイ</t>
    </rPh>
    <rPh sb="2" eb="3">
      <t>ケイ</t>
    </rPh>
    <rPh sb="5" eb="6">
      <t>クリ</t>
    </rPh>
    <rPh sb="6" eb="8">
      <t>シュッキン</t>
    </rPh>
    <phoneticPr fontId="8"/>
  </si>
  <si>
    <t>経常収益</t>
    <rPh sb="0" eb="2">
      <t>ケイジョウ</t>
    </rPh>
    <rPh sb="2" eb="4">
      <t>シュウエキ</t>
    </rPh>
    <phoneticPr fontId="8"/>
  </si>
  <si>
    <t>使用料及び手数料</t>
    <rPh sb="0" eb="3">
      <t>シヨウリョウ</t>
    </rPh>
    <rPh sb="3" eb="4">
      <t>オヨ</t>
    </rPh>
    <rPh sb="5" eb="8">
      <t>テスウリョウ</t>
    </rPh>
    <phoneticPr fontId="8"/>
  </si>
  <si>
    <t>純経常行政コスト</t>
    <rPh sb="0" eb="1">
      <t>ジュン</t>
    </rPh>
    <rPh sb="1" eb="3">
      <t>ケイジョウ</t>
    </rPh>
    <rPh sb="3" eb="5">
      <t>ギョウセイ</t>
    </rPh>
    <phoneticPr fontId="8"/>
  </si>
  <si>
    <t>臨時損失</t>
    <rPh sb="0" eb="2">
      <t>リンジ</t>
    </rPh>
    <rPh sb="2" eb="4">
      <t>ソンシツ</t>
    </rPh>
    <phoneticPr fontId="8"/>
  </si>
  <si>
    <t>災害復旧事業費</t>
    <rPh sb="0" eb="2">
      <t>サイガイ</t>
    </rPh>
    <rPh sb="2" eb="4">
      <t>フッキュウ</t>
    </rPh>
    <rPh sb="4" eb="7">
      <t>ジギョウヒ</t>
    </rPh>
    <phoneticPr fontId="8"/>
  </si>
  <si>
    <t>資産除売却損</t>
    <rPh sb="0" eb="2">
      <t>シサン</t>
    </rPh>
    <rPh sb="2" eb="3">
      <t>ジョ</t>
    </rPh>
    <rPh sb="3" eb="5">
      <t>バイキャク</t>
    </rPh>
    <rPh sb="5" eb="6">
      <t>ソン</t>
    </rPh>
    <phoneticPr fontId="8"/>
  </si>
  <si>
    <t>投資損失引当金繰入額</t>
    <rPh sb="0" eb="2">
      <t>トウシ</t>
    </rPh>
    <rPh sb="2" eb="4">
      <t>ソンシツ</t>
    </rPh>
    <rPh sb="4" eb="7">
      <t>ヒキアテキン</t>
    </rPh>
    <rPh sb="7" eb="9">
      <t>クリイレ</t>
    </rPh>
    <rPh sb="9" eb="10">
      <t>ガク</t>
    </rPh>
    <phoneticPr fontId="8"/>
  </si>
  <si>
    <t>損失補償等引当金繰入額</t>
    <rPh sb="0" eb="2">
      <t>ソンシツ</t>
    </rPh>
    <rPh sb="2" eb="4">
      <t>ホショウ</t>
    </rPh>
    <rPh sb="4" eb="5">
      <t>ナド</t>
    </rPh>
    <rPh sb="5" eb="8">
      <t>ヒキアテキン</t>
    </rPh>
    <rPh sb="8" eb="10">
      <t>クリイレ</t>
    </rPh>
    <rPh sb="10" eb="11">
      <t>ガク</t>
    </rPh>
    <phoneticPr fontId="8"/>
  </si>
  <si>
    <t>臨時利益</t>
    <rPh sb="0" eb="2">
      <t>リンジ</t>
    </rPh>
    <rPh sb="2" eb="4">
      <t>リエキ</t>
    </rPh>
    <phoneticPr fontId="8"/>
  </si>
  <si>
    <t>資産売却益</t>
    <rPh sb="0" eb="2">
      <t>シサン</t>
    </rPh>
    <rPh sb="2" eb="5">
      <t>バイキャクエキ</t>
    </rPh>
    <phoneticPr fontId="8"/>
  </si>
  <si>
    <t>純行政コスト</t>
    <rPh sb="0" eb="1">
      <t>ジュン</t>
    </rPh>
    <rPh sb="1" eb="3">
      <t>ギョウセイ</t>
    </rPh>
    <phoneticPr fontId="8"/>
  </si>
  <si>
    <t>【様式第３号】</t>
    <rPh sb="1" eb="3">
      <t>ヨウシキ</t>
    </rPh>
    <rPh sb="3" eb="4">
      <t>ダイ</t>
    </rPh>
    <rPh sb="5" eb="6">
      <t>ゴウ</t>
    </rPh>
    <phoneticPr fontId="8"/>
  </si>
  <si>
    <t>純資産変動計算書</t>
    <rPh sb="0" eb="3">
      <t>ジュンシサン</t>
    </rPh>
    <rPh sb="3" eb="5">
      <t>ヘンドウ</t>
    </rPh>
    <rPh sb="5" eb="8">
      <t>ケイサンショ</t>
    </rPh>
    <phoneticPr fontId="8"/>
  </si>
  <si>
    <t>自　　平成　　年　　月　　日</t>
    <rPh sb="0" eb="1">
      <t>ジ</t>
    </rPh>
    <rPh sb="3" eb="5">
      <t>ヘイセイ</t>
    </rPh>
    <rPh sb="7" eb="8">
      <t>ネン</t>
    </rPh>
    <rPh sb="10" eb="11">
      <t>ツキ</t>
    </rPh>
    <rPh sb="13" eb="14">
      <t>ニチ</t>
    </rPh>
    <phoneticPr fontId="8"/>
  </si>
  <si>
    <t>至　　平成　　年　　月　　日</t>
    <rPh sb="0" eb="1">
      <t>イタ</t>
    </rPh>
    <rPh sb="3" eb="5">
      <t>ヘイセイ</t>
    </rPh>
    <rPh sb="7" eb="8">
      <t>ネン</t>
    </rPh>
    <rPh sb="10" eb="11">
      <t>ツキ</t>
    </rPh>
    <rPh sb="13" eb="14">
      <t>ニチ</t>
    </rPh>
    <phoneticPr fontId="8"/>
  </si>
  <si>
    <t>(単位：　　）</t>
  </si>
  <si>
    <t>合計</t>
    <rPh sb="0" eb="2">
      <t>ゴウケイ</t>
    </rPh>
    <phoneticPr fontId="8"/>
  </si>
  <si>
    <t>固定資産
等形成分</t>
    <rPh sb="0" eb="4">
      <t>コテイシサン</t>
    </rPh>
    <rPh sb="5" eb="6">
      <t>ナド</t>
    </rPh>
    <rPh sb="6" eb="8">
      <t>ケイセイ</t>
    </rPh>
    <rPh sb="8" eb="9">
      <t>ブン</t>
    </rPh>
    <phoneticPr fontId="8"/>
  </si>
  <si>
    <t>余剰分
（不足分）</t>
    <rPh sb="0" eb="3">
      <t>ヨジョウブン</t>
    </rPh>
    <rPh sb="5" eb="8">
      <t>フソクブン</t>
    </rPh>
    <phoneticPr fontId="8"/>
  </si>
  <si>
    <t>前年度末純資産残高</t>
    <rPh sb="0" eb="3">
      <t>ゼンネンド</t>
    </rPh>
    <rPh sb="3" eb="4">
      <t>マツ</t>
    </rPh>
    <rPh sb="4" eb="7">
      <t>ジュンシサン</t>
    </rPh>
    <rPh sb="7" eb="9">
      <t>ザンダカ</t>
    </rPh>
    <phoneticPr fontId="8"/>
  </si>
  <si>
    <t>純行政コスト（△）</t>
    <rPh sb="0" eb="1">
      <t>ジュン</t>
    </rPh>
    <rPh sb="1" eb="3">
      <t>ギョウセイ</t>
    </rPh>
    <phoneticPr fontId="8"/>
  </si>
  <si>
    <t>財源</t>
    <rPh sb="0" eb="2">
      <t>ザイゲン</t>
    </rPh>
    <phoneticPr fontId="8"/>
  </si>
  <si>
    <t>税収等</t>
    <rPh sb="0" eb="2">
      <t>ゼイシュウ</t>
    </rPh>
    <rPh sb="2" eb="3">
      <t>ナド</t>
    </rPh>
    <phoneticPr fontId="8"/>
  </si>
  <si>
    <t>国県等補助金</t>
    <rPh sb="0" eb="1">
      <t>クニ</t>
    </rPh>
    <rPh sb="1" eb="2">
      <t>ケン</t>
    </rPh>
    <rPh sb="2" eb="3">
      <t>ナド</t>
    </rPh>
    <rPh sb="3" eb="6">
      <t>ホジョキン</t>
    </rPh>
    <phoneticPr fontId="8"/>
  </si>
  <si>
    <t>本年度差額</t>
    <rPh sb="0" eb="3">
      <t>ホンネンド</t>
    </rPh>
    <rPh sb="3" eb="5">
      <t>サガク</t>
    </rPh>
    <phoneticPr fontId="8"/>
  </si>
  <si>
    <t>固定資産等の変動（内部変動）</t>
    <rPh sb="0" eb="2">
      <t>コテイ</t>
    </rPh>
    <rPh sb="2" eb="4">
      <t>シサン</t>
    </rPh>
    <rPh sb="4" eb="5">
      <t>ナド</t>
    </rPh>
    <rPh sb="6" eb="8">
      <t>ヘンドウ</t>
    </rPh>
    <rPh sb="9" eb="11">
      <t>ナイブ</t>
    </rPh>
    <rPh sb="11" eb="13">
      <t>ヘンドウ</t>
    </rPh>
    <phoneticPr fontId="8"/>
  </si>
  <si>
    <t>有形固定資産等の増加</t>
    <rPh sb="0" eb="2">
      <t>ユウケイ</t>
    </rPh>
    <rPh sb="2" eb="4">
      <t>コテイ</t>
    </rPh>
    <rPh sb="4" eb="6">
      <t>シサン</t>
    </rPh>
    <rPh sb="6" eb="7">
      <t>ナド</t>
    </rPh>
    <rPh sb="8" eb="10">
      <t>ゾウカ</t>
    </rPh>
    <phoneticPr fontId="8"/>
  </si>
  <si>
    <t>有形固定資産等の減少</t>
    <rPh sb="0" eb="2">
      <t>ユウケイ</t>
    </rPh>
    <rPh sb="2" eb="4">
      <t>コテイ</t>
    </rPh>
    <rPh sb="4" eb="6">
      <t>シサン</t>
    </rPh>
    <rPh sb="6" eb="7">
      <t>ナド</t>
    </rPh>
    <rPh sb="8" eb="10">
      <t>ゲンショウ</t>
    </rPh>
    <phoneticPr fontId="8"/>
  </si>
  <si>
    <t>貸付金・基金等の増加</t>
    <rPh sb="0" eb="3">
      <t>カシツケキン</t>
    </rPh>
    <rPh sb="4" eb="6">
      <t>キキン</t>
    </rPh>
    <rPh sb="6" eb="7">
      <t>ナド</t>
    </rPh>
    <rPh sb="8" eb="10">
      <t>ゾウカ</t>
    </rPh>
    <phoneticPr fontId="8"/>
  </si>
  <si>
    <t>貸付金・基金等の減少</t>
    <rPh sb="0" eb="3">
      <t>カシツケキン</t>
    </rPh>
    <rPh sb="4" eb="6">
      <t>キキン</t>
    </rPh>
    <rPh sb="6" eb="7">
      <t>ナド</t>
    </rPh>
    <rPh sb="8" eb="10">
      <t>ゲンショウ</t>
    </rPh>
    <phoneticPr fontId="8"/>
  </si>
  <si>
    <t>資産評価差額</t>
    <rPh sb="0" eb="2">
      <t>シサン</t>
    </rPh>
    <rPh sb="2" eb="4">
      <t>ヒョウカ</t>
    </rPh>
    <rPh sb="4" eb="6">
      <t>サガク</t>
    </rPh>
    <phoneticPr fontId="8"/>
  </si>
  <si>
    <t>無償所管換等</t>
    <rPh sb="0" eb="2">
      <t>ムショウ</t>
    </rPh>
    <rPh sb="2" eb="4">
      <t>ショカン</t>
    </rPh>
    <rPh sb="4" eb="5">
      <t>カ</t>
    </rPh>
    <rPh sb="5" eb="6">
      <t>ナド</t>
    </rPh>
    <phoneticPr fontId="8"/>
  </si>
  <si>
    <t>本年度純資産変動額</t>
    <rPh sb="0" eb="3">
      <t>ホンネンド</t>
    </rPh>
    <rPh sb="3" eb="6">
      <t>ジュンシサン</t>
    </rPh>
    <rPh sb="6" eb="8">
      <t>ヘンドウ</t>
    </rPh>
    <rPh sb="8" eb="9">
      <t>ガク</t>
    </rPh>
    <phoneticPr fontId="8"/>
  </si>
  <si>
    <t>本年度末純資産残高</t>
    <rPh sb="0" eb="3">
      <t>ホンネンド</t>
    </rPh>
    <rPh sb="3" eb="4">
      <t>マツ</t>
    </rPh>
    <rPh sb="4" eb="7">
      <t>ジュンシサン</t>
    </rPh>
    <rPh sb="7" eb="9">
      <t>ザンダカ</t>
    </rPh>
    <phoneticPr fontId="8"/>
  </si>
  <si>
    <t>【様式第２号及び第３号（結合）】</t>
    <rPh sb="1" eb="3">
      <t>ヨウシキ</t>
    </rPh>
    <rPh sb="3" eb="4">
      <t>ダイ</t>
    </rPh>
    <rPh sb="5" eb="6">
      <t>ゴウ</t>
    </rPh>
    <rPh sb="6" eb="7">
      <t>オヨ</t>
    </rPh>
    <rPh sb="8" eb="9">
      <t>ダイ</t>
    </rPh>
    <rPh sb="10" eb="11">
      <t>ゴウ</t>
    </rPh>
    <rPh sb="12" eb="14">
      <t>ケツゴウ</t>
    </rPh>
    <phoneticPr fontId="8"/>
  </si>
  <si>
    <t>行政コスト及び純資産変動計算書</t>
    <rPh sb="0" eb="2">
      <t>ギョウセイ</t>
    </rPh>
    <rPh sb="5" eb="6">
      <t>オヨ</t>
    </rPh>
    <rPh sb="7" eb="10">
      <t>ジュンシサン</t>
    </rPh>
    <rPh sb="10" eb="12">
      <t>ヘンドウ</t>
    </rPh>
    <rPh sb="12" eb="15">
      <t>ケイサンショ</t>
    </rPh>
    <phoneticPr fontId="8"/>
  </si>
  <si>
    <t>経常費用</t>
    <rPh sb="0" eb="2">
      <t>ケイジョウ</t>
    </rPh>
    <rPh sb="2" eb="4">
      <t>ヒヨウ</t>
    </rPh>
    <phoneticPr fontId="8"/>
  </si>
  <si>
    <t>業務費用</t>
    <rPh sb="0" eb="2">
      <t>ギョウム</t>
    </rPh>
    <rPh sb="2" eb="4">
      <t>ヒヨウ</t>
    </rPh>
    <phoneticPr fontId="8"/>
  </si>
  <si>
    <r>
      <rPr>
        <sz val="9"/>
        <color indexed="8"/>
        <rFont val="ＭＳ Ｐゴシック"/>
        <family val="3"/>
        <charset val="128"/>
      </rPr>
      <t>職員</t>
    </r>
    <r>
      <rPr>
        <sz val="9"/>
        <rFont val="ＭＳ Ｐゴシック"/>
        <family val="3"/>
        <charset val="128"/>
      </rPr>
      <t>給与費</t>
    </r>
    <rPh sb="0" eb="2">
      <t>ショクイン</t>
    </rPh>
    <rPh sb="2" eb="4">
      <t>キュウヨ</t>
    </rPh>
    <rPh sb="4" eb="5">
      <t>ヒ</t>
    </rPh>
    <phoneticPr fontId="8"/>
  </si>
  <si>
    <t>その他の業務費用</t>
    <rPh sb="2" eb="3">
      <t>タ</t>
    </rPh>
    <rPh sb="4" eb="6">
      <t>ギョウム</t>
    </rPh>
    <rPh sb="6" eb="8">
      <t>ヒヨウ</t>
    </rPh>
    <phoneticPr fontId="8"/>
  </si>
  <si>
    <r>
      <t>臨時</t>
    </r>
    <r>
      <rPr>
        <sz val="9"/>
        <color indexed="8"/>
        <rFont val="ＭＳ Ｐゴシック"/>
        <family val="3"/>
        <charset val="128"/>
      </rPr>
      <t>利益</t>
    </r>
    <rPh sb="0" eb="2">
      <t>リンジ</t>
    </rPh>
    <rPh sb="2" eb="4">
      <t>リエキ</t>
    </rPh>
    <phoneticPr fontId="8"/>
  </si>
  <si>
    <t>余剰分（不足分）</t>
    <rPh sb="0" eb="3">
      <t>ヨジョウブン</t>
    </rPh>
    <rPh sb="4" eb="6">
      <t>フソク</t>
    </rPh>
    <rPh sb="6" eb="7">
      <t>ブン</t>
    </rPh>
    <phoneticPr fontId="8"/>
  </si>
  <si>
    <t>固定資産等の変動（内部変動）</t>
    <rPh sb="9" eb="11">
      <t>ナイブ</t>
    </rPh>
    <rPh sb="11" eb="13">
      <t>ヘンドウ</t>
    </rPh>
    <phoneticPr fontId="8"/>
  </si>
  <si>
    <t>無償所管換等</t>
    <rPh sb="0" eb="2">
      <t>ムショウ</t>
    </rPh>
    <rPh sb="2" eb="4">
      <t>ショカン</t>
    </rPh>
    <rPh sb="4" eb="5">
      <t>ガ</t>
    </rPh>
    <rPh sb="5" eb="6">
      <t>ナド</t>
    </rPh>
    <phoneticPr fontId="8"/>
  </si>
  <si>
    <t>【様式第４号】</t>
    <rPh sb="1" eb="3">
      <t>ヨウシキ</t>
    </rPh>
    <rPh sb="3" eb="4">
      <t>ダイ</t>
    </rPh>
    <rPh sb="5" eb="6">
      <t>ゴウ</t>
    </rPh>
    <phoneticPr fontId="8"/>
  </si>
  <si>
    <t>資金収支計算書</t>
    <rPh sb="0" eb="2">
      <t>シキン</t>
    </rPh>
    <rPh sb="2" eb="4">
      <t>シュウシ</t>
    </rPh>
    <rPh sb="4" eb="7">
      <t>ケイサンショ</t>
    </rPh>
    <phoneticPr fontId="8"/>
  </si>
  <si>
    <t>自　　平成　　年　　月　　日</t>
    <rPh sb="0" eb="1">
      <t>ジ</t>
    </rPh>
    <rPh sb="3" eb="5">
      <t>ヘイセイ</t>
    </rPh>
    <rPh sb="7" eb="8">
      <t>ネン</t>
    </rPh>
    <rPh sb="10" eb="11">
      <t>ガツ</t>
    </rPh>
    <rPh sb="13" eb="14">
      <t>ニチ</t>
    </rPh>
    <phoneticPr fontId="8"/>
  </si>
  <si>
    <t>【業務活動収支】</t>
    <rPh sb="1" eb="3">
      <t>ギョウム</t>
    </rPh>
    <rPh sb="3" eb="5">
      <t>カツドウ</t>
    </rPh>
    <rPh sb="5" eb="7">
      <t>シュウシ</t>
    </rPh>
    <phoneticPr fontId="8"/>
  </si>
  <si>
    <t>業務支出</t>
    <rPh sb="0" eb="2">
      <t>ギョウム</t>
    </rPh>
    <rPh sb="2" eb="4">
      <t>シシュツ</t>
    </rPh>
    <phoneticPr fontId="8"/>
  </si>
  <si>
    <t>業務費用支出</t>
    <rPh sb="0" eb="2">
      <t>ギョウム</t>
    </rPh>
    <rPh sb="2" eb="4">
      <t>ヒヨウ</t>
    </rPh>
    <rPh sb="4" eb="6">
      <t>シシュツ</t>
    </rPh>
    <phoneticPr fontId="8"/>
  </si>
  <si>
    <t>人件費支出</t>
    <rPh sb="0" eb="3">
      <t>ジンケンヒ</t>
    </rPh>
    <rPh sb="3" eb="5">
      <t>シシュツ</t>
    </rPh>
    <phoneticPr fontId="8"/>
  </si>
  <si>
    <t>物件費等支出</t>
    <rPh sb="0" eb="3">
      <t>ブッケンヒ</t>
    </rPh>
    <rPh sb="3" eb="4">
      <t>ナド</t>
    </rPh>
    <rPh sb="4" eb="6">
      <t>シシュツ</t>
    </rPh>
    <phoneticPr fontId="8"/>
  </si>
  <si>
    <t>支払利息支出</t>
    <rPh sb="0" eb="2">
      <t>シハラ</t>
    </rPh>
    <rPh sb="2" eb="4">
      <t>リソク</t>
    </rPh>
    <rPh sb="4" eb="6">
      <t>シシュツ</t>
    </rPh>
    <phoneticPr fontId="8"/>
  </si>
  <si>
    <t>その他の支出</t>
    <rPh sb="2" eb="3">
      <t>ホカ</t>
    </rPh>
    <rPh sb="4" eb="6">
      <t>シシュツ</t>
    </rPh>
    <phoneticPr fontId="8"/>
  </si>
  <si>
    <t>移転費用支出</t>
    <rPh sb="0" eb="2">
      <t>イテン</t>
    </rPh>
    <rPh sb="2" eb="4">
      <t>ヒヨウ</t>
    </rPh>
    <rPh sb="4" eb="6">
      <t>シシュツ</t>
    </rPh>
    <phoneticPr fontId="8"/>
  </si>
  <si>
    <t>補助金等支出</t>
    <rPh sb="0" eb="3">
      <t>ホジョキン</t>
    </rPh>
    <rPh sb="3" eb="4">
      <t>ナド</t>
    </rPh>
    <rPh sb="4" eb="6">
      <t>シシュツ</t>
    </rPh>
    <phoneticPr fontId="8"/>
  </si>
  <si>
    <t>社会保障給付支出</t>
    <rPh sb="0" eb="2">
      <t>シャカイ</t>
    </rPh>
    <rPh sb="2" eb="4">
      <t>ホショウ</t>
    </rPh>
    <rPh sb="4" eb="6">
      <t>キュウフ</t>
    </rPh>
    <rPh sb="6" eb="8">
      <t>シシュツ</t>
    </rPh>
    <phoneticPr fontId="8"/>
  </si>
  <si>
    <t>他会計への繰出支出</t>
    <rPh sb="0" eb="1">
      <t>ホカ</t>
    </rPh>
    <rPh sb="1" eb="3">
      <t>カイケイ</t>
    </rPh>
    <rPh sb="5" eb="6">
      <t>ク</t>
    </rPh>
    <rPh sb="6" eb="7">
      <t>ダ</t>
    </rPh>
    <rPh sb="7" eb="9">
      <t>シシュツ</t>
    </rPh>
    <phoneticPr fontId="8"/>
  </si>
  <si>
    <t>業務収入</t>
    <rPh sb="0" eb="2">
      <t>ギョウム</t>
    </rPh>
    <rPh sb="2" eb="4">
      <t>シュウニュウ</t>
    </rPh>
    <phoneticPr fontId="8"/>
  </si>
  <si>
    <t>税収等収入</t>
    <rPh sb="0" eb="2">
      <t>ゼイシュウ</t>
    </rPh>
    <rPh sb="2" eb="3">
      <t>ナド</t>
    </rPh>
    <rPh sb="3" eb="5">
      <t>シュウニュウ</t>
    </rPh>
    <phoneticPr fontId="8"/>
  </si>
  <si>
    <t>国県等補助金収入</t>
    <rPh sb="0" eb="1">
      <t>クニ</t>
    </rPh>
    <rPh sb="1" eb="2">
      <t>ケン</t>
    </rPh>
    <rPh sb="2" eb="3">
      <t>ナド</t>
    </rPh>
    <rPh sb="3" eb="6">
      <t>ホジョキン</t>
    </rPh>
    <rPh sb="6" eb="8">
      <t>シュウニュウ</t>
    </rPh>
    <phoneticPr fontId="8"/>
  </si>
  <si>
    <t>使用料及び手数料収入</t>
    <rPh sb="0" eb="3">
      <t>シヨウリョウ</t>
    </rPh>
    <rPh sb="3" eb="4">
      <t>オヨ</t>
    </rPh>
    <rPh sb="5" eb="8">
      <t>テスウリョウ</t>
    </rPh>
    <rPh sb="8" eb="10">
      <t>シュウニュウ</t>
    </rPh>
    <phoneticPr fontId="8"/>
  </si>
  <si>
    <t>その他の収入</t>
    <rPh sb="2" eb="3">
      <t>ホカ</t>
    </rPh>
    <rPh sb="4" eb="6">
      <t>シュウニュウ</t>
    </rPh>
    <phoneticPr fontId="8"/>
  </si>
  <si>
    <t>臨時支出</t>
    <rPh sb="0" eb="2">
      <t>リンジ</t>
    </rPh>
    <rPh sb="2" eb="4">
      <t>シシュツ</t>
    </rPh>
    <phoneticPr fontId="8"/>
  </si>
  <si>
    <t>災害復旧事業費支出</t>
    <rPh sb="0" eb="2">
      <t>サイガイ</t>
    </rPh>
    <rPh sb="2" eb="4">
      <t>フッキュウ</t>
    </rPh>
    <rPh sb="4" eb="7">
      <t>ジギョウヒ</t>
    </rPh>
    <rPh sb="7" eb="9">
      <t>シシュツ</t>
    </rPh>
    <phoneticPr fontId="8"/>
  </si>
  <si>
    <t>臨時収入</t>
    <rPh sb="0" eb="2">
      <t>リンジ</t>
    </rPh>
    <rPh sb="2" eb="4">
      <t>シュウニュウ</t>
    </rPh>
    <phoneticPr fontId="8"/>
  </si>
  <si>
    <t>業務活動収支</t>
    <rPh sb="0" eb="2">
      <t>ギョウム</t>
    </rPh>
    <rPh sb="2" eb="4">
      <t>カツドウ</t>
    </rPh>
    <rPh sb="4" eb="6">
      <t>シュウシ</t>
    </rPh>
    <phoneticPr fontId="8"/>
  </si>
  <si>
    <t>【投資活動収支】</t>
    <rPh sb="1" eb="3">
      <t>トウシ</t>
    </rPh>
    <rPh sb="3" eb="5">
      <t>カツドウ</t>
    </rPh>
    <rPh sb="5" eb="7">
      <t>シュウシ</t>
    </rPh>
    <phoneticPr fontId="8"/>
  </si>
  <si>
    <t>投資活動支出</t>
    <rPh sb="0" eb="2">
      <t>トウシ</t>
    </rPh>
    <rPh sb="2" eb="4">
      <t>カツドウ</t>
    </rPh>
    <rPh sb="4" eb="6">
      <t>シシュツ</t>
    </rPh>
    <phoneticPr fontId="8"/>
  </si>
  <si>
    <t>公共施設等整備費支出</t>
    <rPh sb="0" eb="2">
      <t>コウキョウ</t>
    </rPh>
    <rPh sb="2" eb="4">
      <t>シセツ</t>
    </rPh>
    <rPh sb="4" eb="5">
      <t>ナド</t>
    </rPh>
    <rPh sb="5" eb="7">
      <t>セイビ</t>
    </rPh>
    <rPh sb="7" eb="8">
      <t>ヒ</t>
    </rPh>
    <rPh sb="8" eb="10">
      <t>シシュツ</t>
    </rPh>
    <phoneticPr fontId="8"/>
  </si>
  <si>
    <t>基金積立金支出</t>
    <rPh sb="0" eb="2">
      <t>キキン</t>
    </rPh>
    <rPh sb="2" eb="4">
      <t>ツミタテ</t>
    </rPh>
    <rPh sb="4" eb="5">
      <t>キン</t>
    </rPh>
    <rPh sb="5" eb="7">
      <t>シシュツ</t>
    </rPh>
    <phoneticPr fontId="8"/>
  </si>
  <si>
    <t>投資及び出資金支出</t>
    <rPh sb="0" eb="2">
      <t>トウシ</t>
    </rPh>
    <rPh sb="2" eb="3">
      <t>オヨ</t>
    </rPh>
    <rPh sb="4" eb="7">
      <t>シュッシキン</t>
    </rPh>
    <rPh sb="7" eb="9">
      <t>シシュツ</t>
    </rPh>
    <phoneticPr fontId="8"/>
  </si>
  <si>
    <t>貸付金支出</t>
    <rPh sb="0" eb="3">
      <t>カシツケキン</t>
    </rPh>
    <rPh sb="3" eb="5">
      <t>シシュツ</t>
    </rPh>
    <phoneticPr fontId="8"/>
  </si>
  <si>
    <t>投資活動収入</t>
    <rPh sb="0" eb="2">
      <t>トウシ</t>
    </rPh>
    <rPh sb="2" eb="4">
      <t>カツドウ</t>
    </rPh>
    <rPh sb="4" eb="6">
      <t>シュウニュウ</t>
    </rPh>
    <phoneticPr fontId="8"/>
  </si>
  <si>
    <t>基金取崩収入</t>
    <rPh sb="0" eb="2">
      <t>キキン</t>
    </rPh>
    <rPh sb="2" eb="4">
      <t>トリクズシ</t>
    </rPh>
    <rPh sb="4" eb="6">
      <t>シュウニュウ</t>
    </rPh>
    <phoneticPr fontId="8"/>
  </si>
  <si>
    <t>貸付金元金回収収入</t>
    <rPh sb="0" eb="3">
      <t>カシツケキン</t>
    </rPh>
    <rPh sb="3" eb="5">
      <t>ガンキン</t>
    </rPh>
    <rPh sb="5" eb="7">
      <t>カイシュウ</t>
    </rPh>
    <rPh sb="7" eb="9">
      <t>シュウニュウ</t>
    </rPh>
    <phoneticPr fontId="8"/>
  </si>
  <si>
    <t>資産売却収入</t>
    <rPh sb="0" eb="2">
      <t>シサン</t>
    </rPh>
    <rPh sb="2" eb="4">
      <t>バイキャク</t>
    </rPh>
    <rPh sb="4" eb="6">
      <t>シュウニュウ</t>
    </rPh>
    <phoneticPr fontId="8"/>
  </si>
  <si>
    <t>投資活動収支</t>
    <rPh sb="0" eb="2">
      <t>トウシ</t>
    </rPh>
    <rPh sb="2" eb="4">
      <t>カツドウ</t>
    </rPh>
    <rPh sb="4" eb="6">
      <t>シュウシ</t>
    </rPh>
    <phoneticPr fontId="8"/>
  </si>
  <si>
    <t>【財務活動収支】</t>
    <rPh sb="1" eb="3">
      <t>ザイム</t>
    </rPh>
    <rPh sb="3" eb="5">
      <t>カツドウ</t>
    </rPh>
    <rPh sb="5" eb="7">
      <t>シュウシ</t>
    </rPh>
    <phoneticPr fontId="8"/>
  </si>
  <si>
    <t>財務活動支出</t>
    <rPh sb="0" eb="2">
      <t>ザイム</t>
    </rPh>
    <rPh sb="2" eb="4">
      <t>カツドウ</t>
    </rPh>
    <rPh sb="4" eb="6">
      <t>シシュツ</t>
    </rPh>
    <phoneticPr fontId="8"/>
  </si>
  <si>
    <t>地方債償還支出</t>
    <rPh sb="0" eb="3">
      <t>チホウサイ</t>
    </rPh>
    <rPh sb="3" eb="5">
      <t>ショウカン</t>
    </rPh>
    <rPh sb="5" eb="7">
      <t>シシュツ</t>
    </rPh>
    <phoneticPr fontId="8"/>
  </si>
  <si>
    <t>財務活動収入</t>
    <rPh sb="0" eb="2">
      <t>ザイム</t>
    </rPh>
    <rPh sb="2" eb="4">
      <t>カツドウ</t>
    </rPh>
    <rPh sb="4" eb="6">
      <t>シュウニュウ</t>
    </rPh>
    <phoneticPr fontId="8"/>
  </si>
  <si>
    <t>地方債発行収入</t>
    <rPh sb="0" eb="3">
      <t>チホウサイ</t>
    </rPh>
    <rPh sb="3" eb="5">
      <t>ハッコウ</t>
    </rPh>
    <rPh sb="5" eb="7">
      <t>シュウニュウ</t>
    </rPh>
    <phoneticPr fontId="8"/>
  </si>
  <si>
    <t>財務活動収支</t>
    <rPh sb="0" eb="2">
      <t>ザイム</t>
    </rPh>
    <rPh sb="2" eb="4">
      <t>カツドウ</t>
    </rPh>
    <rPh sb="4" eb="6">
      <t>シュウシ</t>
    </rPh>
    <phoneticPr fontId="8"/>
  </si>
  <si>
    <t>本年度資金収支額</t>
    <rPh sb="0" eb="3">
      <t>ホンネンド</t>
    </rPh>
    <rPh sb="3" eb="5">
      <t>シキン</t>
    </rPh>
    <rPh sb="5" eb="7">
      <t>シュウシ</t>
    </rPh>
    <rPh sb="7" eb="8">
      <t>ガク</t>
    </rPh>
    <phoneticPr fontId="8"/>
  </si>
  <si>
    <t>前年度末資金残高</t>
    <rPh sb="0" eb="3">
      <t>ゼンネンド</t>
    </rPh>
    <rPh sb="3" eb="4">
      <t>マツ</t>
    </rPh>
    <rPh sb="4" eb="6">
      <t>シキン</t>
    </rPh>
    <rPh sb="6" eb="8">
      <t>ザンダカ</t>
    </rPh>
    <phoneticPr fontId="8"/>
  </si>
  <si>
    <t>本年度末資金残高</t>
    <rPh sb="0" eb="3">
      <t>ホンネンド</t>
    </rPh>
    <rPh sb="3" eb="4">
      <t>マツ</t>
    </rPh>
    <rPh sb="4" eb="6">
      <t>シキン</t>
    </rPh>
    <rPh sb="6" eb="8">
      <t>ザンダカ</t>
    </rPh>
    <phoneticPr fontId="8"/>
  </si>
  <si>
    <t>前年度末歳計外現金残高</t>
    <rPh sb="0" eb="3">
      <t>ゼンネンド</t>
    </rPh>
    <rPh sb="3" eb="4">
      <t>マツ</t>
    </rPh>
    <rPh sb="4" eb="6">
      <t>サイケイ</t>
    </rPh>
    <rPh sb="6" eb="7">
      <t>ガイ</t>
    </rPh>
    <rPh sb="7" eb="9">
      <t>ゲンキン</t>
    </rPh>
    <rPh sb="9" eb="11">
      <t>ザンダカ</t>
    </rPh>
    <phoneticPr fontId="8"/>
  </si>
  <si>
    <t>本年度歳計外現金増減額</t>
    <rPh sb="0" eb="3">
      <t>ホンネンド</t>
    </rPh>
    <rPh sb="3" eb="5">
      <t>サイケイ</t>
    </rPh>
    <rPh sb="5" eb="6">
      <t>ガイ</t>
    </rPh>
    <rPh sb="6" eb="8">
      <t>ゲンキン</t>
    </rPh>
    <rPh sb="8" eb="10">
      <t>ゾウゲン</t>
    </rPh>
    <rPh sb="10" eb="11">
      <t>ガク</t>
    </rPh>
    <phoneticPr fontId="8"/>
  </si>
  <si>
    <t>本年度末歳計外現金残高</t>
    <rPh sb="0" eb="3">
      <t>ホンネンド</t>
    </rPh>
    <rPh sb="3" eb="4">
      <t>マツ</t>
    </rPh>
    <rPh sb="4" eb="6">
      <t>サイケイ</t>
    </rPh>
    <rPh sb="6" eb="7">
      <t>ガイ</t>
    </rPh>
    <rPh sb="7" eb="9">
      <t>ゲンキン</t>
    </rPh>
    <rPh sb="9" eb="11">
      <t>ザンダカ</t>
    </rPh>
    <phoneticPr fontId="8"/>
  </si>
  <si>
    <t>本年度末現金預金残高</t>
    <rPh sb="0" eb="3">
      <t>ホンネンド</t>
    </rPh>
    <rPh sb="3" eb="4">
      <t>マツ</t>
    </rPh>
    <rPh sb="4" eb="6">
      <t>ゲンキン</t>
    </rPh>
    <rPh sb="6" eb="8">
      <t>ヨキン</t>
    </rPh>
    <rPh sb="8" eb="10">
      <t>ザンダカ</t>
    </rPh>
    <phoneticPr fontId="8"/>
  </si>
  <si>
    <t>【様式第５号】</t>
    <rPh sb="1" eb="3">
      <t>ヨウシキ</t>
    </rPh>
    <rPh sb="3" eb="4">
      <t>ダイ</t>
    </rPh>
    <rPh sb="5" eb="6">
      <t>ゴウ</t>
    </rPh>
    <phoneticPr fontId="43"/>
  </si>
  <si>
    <t>附属明細書</t>
    <rPh sb="0" eb="2">
      <t>フゾク</t>
    </rPh>
    <rPh sb="2" eb="5">
      <t>メイサイショ</t>
    </rPh>
    <phoneticPr fontId="43"/>
  </si>
  <si>
    <t>１．貸借対照表の内容に関する明細</t>
    <rPh sb="2" eb="4">
      <t>タイシャク</t>
    </rPh>
    <rPh sb="4" eb="7">
      <t>タイショウヒョウ</t>
    </rPh>
    <rPh sb="8" eb="10">
      <t>ナイヨウ</t>
    </rPh>
    <rPh sb="11" eb="12">
      <t>カン</t>
    </rPh>
    <rPh sb="14" eb="16">
      <t>メイサイ</t>
    </rPh>
    <phoneticPr fontId="43"/>
  </si>
  <si>
    <t>（１）資産項目の明細</t>
    <rPh sb="3" eb="5">
      <t>シサン</t>
    </rPh>
    <rPh sb="5" eb="7">
      <t>コウモク</t>
    </rPh>
    <rPh sb="8" eb="10">
      <t>メイサイ</t>
    </rPh>
    <phoneticPr fontId="43"/>
  </si>
  <si>
    <t>①有形固定資産の明細</t>
    <rPh sb="1" eb="3">
      <t>ユウケイ</t>
    </rPh>
    <rPh sb="3" eb="5">
      <t>コテイ</t>
    </rPh>
    <rPh sb="5" eb="7">
      <t>シサン</t>
    </rPh>
    <rPh sb="8" eb="10">
      <t>メイサイ</t>
    </rPh>
    <phoneticPr fontId="43"/>
  </si>
  <si>
    <t>（単位：　　）</t>
    <rPh sb="1" eb="3">
      <t>タンイ</t>
    </rPh>
    <phoneticPr fontId="43"/>
  </si>
  <si>
    <t>区分</t>
    <rPh sb="0" eb="2">
      <t>クブン</t>
    </rPh>
    <phoneticPr fontId="43"/>
  </si>
  <si>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</si>
  <si>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</si>
  <si>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</si>
  <si>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</si>
  <si>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</si>
  <si>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</si>
  <si>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差引本年度末残高
（D)－（E)
（G)</t>
    <rPh sb="0" eb="2">
      <t>サシヒキ</t>
    </rPh>
    <rPh sb="2" eb="5">
      <t>ホンネンド</t>
    </rPh>
    <rPh sb="5" eb="6">
      <t>マツ</t>
    </rPh>
    <rPh sb="6" eb="8">
      <t>ザンダカ</t>
    </rPh>
    <phoneticPr fontId="43"/>
  </si>
  <si>
    <t xml:space="preserve"> 事業用資産</t>
    <rPh sb="1" eb="4">
      <t>ジギョウヨウ</t>
    </rPh>
    <rPh sb="4" eb="6">
      <t>シサン</t>
    </rPh>
    <phoneticPr fontId="43"/>
  </si>
  <si>
    <t>　  土地</t>
    <rPh sb="3" eb="5">
      <t>トチ</t>
    </rPh>
    <phoneticPr fontId="8"/>
  </si>
  <si>
    <t>　　立木竹</t>
    <rPh sb="2" eb="4">
      <t>タチキ</t>
    </rPh>
    <rPh sb="4" eb="5">
      <t>タケ</t>
    </rPh>
    <phoneticPr fontId="43"/>
  </si>
  <si>
    <t>　　建物</t>
    <rPh sb="2" eb="4">
      <t>タテモノ</t>
    </rPh>
    <phoneticPr fontId="8"/>
  </si>
  <si>
    <t>　　工作物</t>
    <rPh sb="2" eb="5">
      <t>コウサクブツ</t>
    </rPh>
    <phoneticPr fontId="8"/>
  </si>
  <si>
    <t>　　船舶</t>
    <rPh sb="2" eb="4">
      <t>センパク</t>
    </rPh>
    <phoneticPr fontId="43"/>
  </si>
  <si>
    <t>　　浮標等</t>
    <rPh sb="2" eb="4">
      <t>フヒョウ</t>
    </rPh>
    <rPh sb="4" eb="5">
      <t>ナド</t>
    </rPh>
    <phoneticPr fontId="43"/>
  </si>
  <si>
    <t>　　航空機</t>
    <rPh sb="2" eb="5">
      <t>コウクウキ</t>
    </rPh>
    <phoneticPr fontId="43"/>
  </si>
  <si>
    <t>　　その他</t>
    <rPh sb="4" eb="5">
      <t>タ</t>
    </rPh>
    <phoneticPr fontId="8"/>
  </si>
  <si>
    <t>　　建設仮勘定</t>
    <rPh sb="2" eb="4">
      <t>ケンセツ</t>
    </rPh>
    <rPh sb="4" eb="7">
      <t>カリカンジョウ</t>
    </rPh>
    <phoneticPr fontId="43"/>
  </si>
  <si>
    <t xml:space="preserve"> インフラ資産</t>
    <rPh sb="5" eb="7">
      <t>シサン</t>
    </rPh>
    <phoneticPr fontId="43"/>
  </si>
  <si>
    <t>　　土地</t>
    <rPh sb="2" eb="4">
      <t>トチ</t>
    </rPh>
    <phoneticPr fontId="8"/>
  </si>
  <si>
    <t>　　建物</t>
    <rPh sb="2" eb="4">
      <t>タテモノ</t>
    </rPh>
    <phoneticPr fontId="43"/>
  </si>
  <si>
    <t xml:space="preserve"> 物品</t>
    <rPh sb="1" eb="3">
      <t>ブッピン</t>
    </rPh>
    <phoneticPr fontId="8"/>
  </si>
  <si>
    <t>生活インフラ・
国土保全</t>
    <rPh sb="0" eb="2">
      <t>セイカツ</t>
    </rPh>
    <rPh sb="8" eb="10">
      <t>コクド</t>
    </rPh>
    <rPh sb="10" eb="12">
      <t>ホゼン</t>
    </rPh>
    <phoneticPr fontId="8"/>
  </si>
  <si>
    <t>教育</t>
    <rPh sb="0" eb="2">
      <t>キョウイク</t>
    </rPh>
    <phoneticPr fontId="43"/>
  </si>
  <si>
    <t>福祉</t>
    <rPh sb="0" eb="2">
      <t>フクシ</t>
    </rPh>
    <phoneticPr fontId="43"/>
  </si>
  <si>
    <t>環境衛生</t>
    <rPh sb="0" eb="2">
      <t>カンキョウ</t>
    </rPh>
    <rPh sb="2" eb="4">
      <t>エイセイ</t>
    </rPh>
    <phoneticPr fontId="43"/>
  </si>
  <si>
    <t>産業振興</t>
    <rPh sb="0" eb="2">
      <t>サンギョウ</t>
    </rPh>
    <rPh sb="2" eb="4">
      <t>シンコウ</t>
    </rPh>
    <phoneticPr fontId="43"/>
  </si>
  <si>
    <t>消防</t>
    <rPh sb="0" eb="2">
      <t>ショウボウ</t>
    </rPh>
    <phoneticPr fontId="43"/>
  </si>
  <si>
    <t>総務</t>
    <rPh sb="0" eb="2">
      <t>ソウム</t>
    </rPh>
    <phoneticPr fontId="43"/>
  </si>
  <si>
    <t>合計</t>
    <rPh sb="0" eb="2">
      <t>ゴウケイ</t>
    </rPh>
    <phoneticPr fontId="43"/>
  </si>
  <si>
    <t>銘柄名</t>
    <rPh sb="0" eb="2">
      <t>メイガラ</t>
    </rPh>
    <rPh sb="2" eb="3">
      <t>メイ</t>
    </rPh>
    <phoneticPr fontId="8"/>
  </si>
  <si>
    <t>種類</t>
    <rPh sb="0" eb="2">
      <t>シュルイ</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</si>
  <si>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</si>
  <si>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相手先名または種別</t>
    <rPh sb="0" eb="3">
      <t>アイテサキ</t>
    </rPh>
    <rPh sb="3" eb="4">
      <t>メイ</t>
    </rPh>
    <rPh sb="7" eb="9">
      <t>シュベツ</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</si>
  <si>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</si>
  <si>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43"/>
  </si>
  <si>
    <t>徴収不能引当金
計上額</t>
    <rPh sb="0" eb="2">
      <t>チョウシュウ</t>
    </rPh>
    <rPh sb="2" eb="4">
      <t>フノウ</t>
    </rPh>
    <rPh sb="4" eb="7">
      <t>ヒキアテキン</t>
    </rPh>
    <rPh sb="8" eb="11">
      <t>ケイジョウガク</t>
    </rPh>
    <phoneticPr fontId="43"/>
  </si>
  <si>
    <t>地方公営事業</t>
    <rPh sb="0" eb="2">
      <t>チホウ</t>
    </rPh>
    <rPh sb="2" eb="4">
      <t>コウエイ</t>
    </rPh>
    <rPh sb="4" eb="6">
      <t>ジギョウ</t>
    </rPh>
    <phoneticPr fontId="43"/>
  </si>
  <si>
    <t>　　病院</t>
    <rPh sb="2" eb="4">
      <t>ビョウイン</t>
    </rPh>
    <phoneticPr fontId="43"/>
  </si>
  <si>
    <t>一部事務組合・広域連合</t>
    <rPh sb="0" eb="2">
      <t>イチブ</t>
    </rPh>
    <rPh sb="2" eb="4">
      <t>ジム</t>
    </rPh>
    <rPh sb="4" eb="6">
      <t>クミアイ</t>
    </rPh>
    <rPh sb="7" eb="9">
      <t>コウイキ</t>
    </rPh>
    <rPh sb="9" eb="11">
      <t>レンゴウ</t>
    </rPh>
    <phoneticPr fontId="8"/>
  </si>
  <si>
    <t>　　○○組合</t>
    <rPh sb="4" eb="6">
      <t>クミアイ</t>
    </rPh>
    <phoneticPr fontId="43"/>
  </si>
  <si>
    <t>地方独立行政法人</t>
    <rPh sb="0" eb="2">
      <t>チホウ</t>
    </rPh>
    <rPh sb="2" eb="4">
      <t>ドクリツ</t>
    </rPh>
    <rPh sb="4" eb="6">
      <t>ギョウセイ</t>
    </rPh>
    <rPh sb="6" eb="8">
      <t>ホウジン</t>
    </rPh>
    <phoneticPr fontId="43"/>
  </si>
  <si>
    <t>　　○○大学</t>
    <rPh sb="4" eb="6">
      <t>ダイガク</t>
    </rPh>
    <phoneticPr fontId="43"/>
  </si>
  <si>
    <t>地方三公社</t>
    <rPh sb="0" eb="2">
      <t>チホウ</t>
    </rPh>
    <rPh sb="2" eb="5">
      <t>サンコウシャ</t>
    </rPh>
    <phoneticPr fontId="43"/>
  </si>
  <si>
    <t>第三セクター等</t>
    <rPh sb="0" eb="1">
      <t>ダイ</t>
    </rPh>
    <rPh sb="1" eb="2">
      <t>サン</t>
    </rPh>
    <rPh sb="6" eb="7">
      <t>ナド</t>
    </rPh>
    <phoneticPr fontId="43"/>
  </si>
  <si>
    <t>　　（株）○○清掃サービス</t>
    <rPh sb="3" eb="4">
      <t>カブ</t>
    </rPh>
    <rPh sb="7" eb="9">
      <t>セイソウ</t>
    </rPh>
    <phoneticPr fontId="43"/>
  </si>
  <si>
    <t>その他の貸付金</t>
    <rPh sb="2" eb="3">
      <t>タ</t>
    </rPh>
    <rPh sb="4" eb="7">
      <t>カシツケキン</t>
    </rPh>
    <phoneticPr fontId="43"/>
  </si>
  <si>
    <t>⑤貸付金の明細</t>
    <phoneticPr fontId="43"/>
  </si>
  <si>
    <t>　　・・・・</t>
    <phoneticPr fontId="43"/>
  </si>
  <si>
    <t>区分</t>
    <rPh sb="0" eb="2">
      <t>クブン</t>
    </rPh>
    <phoneticPr fontId="8"/>
  </si>
  <si>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</si>
  <si>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</si>
  <si>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</si>
  <si>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</si>
  <si>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43"/>
  </si>
  <si>
    <t>その他</t>
    <rPh sb="2" eb="3">
      <t>タ</t>
    </rPh>
    <phoneticPr fontId="43"/>
  </si>
  <si>
    <t>一般会計</t>
    <rPh sb="0" eb="2">
      <t>イッパン</t>
    </rPh>
    <rPh sb="2" eb="4">
      <t>カイケイ</t>
    </rPh>
    <phoneticPr fontId="8"/>
  </si>
  <si>
    <t>地方税</t>
    <rPh sb="0" eb="3">
      <t>チホウゼイ</t>
    </rPh>
    <phoneticPr fontId="8"/>
  </si>
  <si>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</si>
  <si>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3"/>
  </si>
  <si>
    <t>行政コスト計算書・・・・・・・・・・・・・・・・・・・・・・・・・・・・・・・・・・・・・・</t>
    <rPh sb="0" eb="2">
      <t>ギョウセイ</t>
    </rPh>
    <rPh sb="5" eb="8">
      <t>ケイサンショ</t>
    </rPh>
    <phoneticPr fontId="8"/>
  </si>
  <si>
    <t>貸借対照表・・・・・・・・・・・・・・・・・・・・・・・・・・・・・・・・・・・・・・・・・・</t>
    <rPh sb="0" eb="2">
      <t>タイシャク</t>
    </rPh>
    <rPh sb="2" eb="5">
      <t>タイショウヒョウ</t>
    </rPh>
    <phoneticPr fontId="8"/>
  </si>
  <si>
    <t>様式第１号</t>
    <rPh sb="0" eb="2">
      <t>ヨウシキ</t>
    </rPh>
    <rPh sb="2" eb="3">
      <t>ダイ</t>
    </rPh>
    <rPh sb="4" eb="5">
      <t>ゴウ</t>
    </rPh>
    <phoneticPr fontId="8"/>
  </si>
  <si>
    <t>様式第２号</t>
    <rPh sb="0" eb="2">
      <t>ヨウシキ</t>
    </rPh>
    <rPh sb="2" eb="3">
      <t>ダイ</t>
    </rPh>
    <rPh sb="4" eb="5">
      <t>ゴウ</t>
    </rPh>
    <phoneticPr fontId="8"/>
  </si>
  <si>
    <t>様式第２号及び第３号</t>
    <rPh sb="0" eb="2">
      <t>ヨウシキ</t>
    </rPh>
    <rPh sb="2" eb="3">
      <t>ダイ</t>
    </rPh>
    <rPh sb="4" eb="5">
      <t>ゴウ</t>
    </rPh>
    <rPh sb="5" eb="6">
      <t>オヨ</t>
    </rPh>
    <rPh sb="7" eb="8">
      <t>ダイ</t>
    </rPh>
    <rPh sb="9" eb="10">
      <t>ゴウ</t>
    </rPh>
    <phoneticPr fontId="8"/>
  </si>
  <si>
    <t>様式第４号</t>
    <rPh sb="0" eb="2">
      <t>ヨウシキ</t>
    </rPh>
    <rPh sb="2" eb="3">
      <t>ダイ</t>
    </rPh>
    <rPh sb="4" eb="5">
      <t>ゴウ</t>
    </rPh>
    <phoneticPr fontId="8"/>
  </si>
  <si>
    <t>様式第３号</t>
    <rPh sb="0" eb="2">
      <t>ヨウシキ</t>
    </rPh>
    <rPh sb="2" eb="3">
      <t>ダイ</t>
    </rPh>
    <rPh sb="4" eb="5">
      <t>ゴウ</t>
    </rPh>
    <phoneticPr fontId="8"/>
  </si>
  <si>
    <t>様式第５号</t>
    <rPh sb="0" eb="2">
      <t>ヨウシキ</t>
    </rPh>
    <rPh sb="2" eb="3">
      <t>ダイ</t>
    </rPh>
    <rPh sb="4" eb="5">
      <t>ゴウ</t>
    </rPh>
    <phoneticPr fontId="8"/>
  </si>
  <si>
    <t>１．貸借対照表の内容に関する明細・・・・・・・・・・・・・・・・・・・・・・</t>
    <rPh sb="2" eb="4">
      <t>タイシャク</t>
    </rPh>
    <rPh sb="4" eb="7">
      <t>タイショウヒョウ</t>
    </rPh>
    <rPh sb="8" eb="10">
      <t>ナイヨウ</t>
    </rPh>
    <rPh sb="11" eb="12">
      <t>カン</t>
    </rPh>
    <rPh sb="14" eb="16">
      <t>メイサイ</t>
    </rPh>
    <phoneticPr fontId="8"/>
  </si>
  <si>
    <t>２．行政コスト計算書の内容に関する明細・・・・・・・・・・・・・・・・・・</t>
    <rPh sb="2" eb="4">
      <t>ギョウセイ</t>
    </rPh>
    <rPh sb="7" eb="10">
      <t>ケイサンショ</t>
    </rPh>
    <rPh sb="11" eb="13">
      <t>ナイヨウ</t>
    </rPh>
    <rPh sb="14" eb="15">
      <t>カン</t>
    </rPh>
    <rPh sb="17" eb="19">
      <t>メイサイ</t>
    </rPh>
    <phoneticPr fontId="8"/>
  </si>
  <si>
    <t>純資産変動計算書・・・・・・・・・・・・・・・・・・・・・・・・・・・・・・・・・・・・</t>
    <phoneticPr fontId="8"/>
  </si>
  <si>
    <t>資金収支計算書・・・・・・・・・・・・・・・・・・・・・・・・・・・・・・・・・・・・・</t>
    <phoneticPr fontId="8"/>
  </si>
  <si>
    <t>行政コスト及び純資産変動計算書・・・・・・・・・・・・・・・・・・・・・・・・</t>
    <rPh sb="0" eb="2">
      <t>ギョウセイ</t>
    </rPh>
    <rPh sb="5" eb="6">
      <t>オヨ</t>
    </rPh>
    <rPh sb="7" eb="10">
      <t>ジュンシサン</t>
    </rPh>
    <rPh sb="10" eb="12">
      <t>ヘンドウ</t>
    </rPh>
    <rPh sb="12" eb="15">
      <t>ケイサンショ</t>
    </rPh>
    <phoneticPr fontId="8"/>
  </si>
  <si>
    <t>財務書類作成要領　　　様式</t>
    <rPh sb="0" eb="2">
      <t>ザイム</t>
    </rPh>
    <rPh sb="2" eb="4">
      <t>ショルイ</t>
    </rPh>
    <rPh sb="4" eb="6">
      <t>サクセイ</t>
    </rPh>
    <rPh sb="6" eb="8">
      <t>ヨウリョウ</t>
    </rPh>
    <phoneticPr fontId="8"/>
  </si>
  <si>
    <t>浮標等減価償却累計額</t>
    <phoneticPr fontId="8"/>
  </si>
  <si>
    <t>その他</t>
    <phoneticPr fontId="8"/>
  </si>
  <si>
    <t>至　平成　　年　　月　　日</t>
    <phoneticPr fontId="8"/>
  </si>
  <si>
    <t>経常費用</t>
    <phoneticPr fontId="8"/>
  </si>
  <si>
    <t>業務費用</t>
    <phoneticPr fontId="8"/>
  </si>
  <si>
    <t>　</t>
    <phoneticPr fontId="8"/>
  </si>
  <si>
    <t>その他</t>
    <phoneticPr fontId="8"/>
  </si>
  <si>
    <t>　</t>
    <phoneticPr fontId="8"/>
  </si>
  <si>
    <t>その他</t>
    <phoneticPr fontId="8"/>
  </si>
  <si>
    <t>固定資産等形成分</t>
    <phoneticPr fontId="8"/>
  </si>
  <si>
    <t>純行政コスト</t>
    <phoneticPr fontId="8"/>
  </si>
  <si>
    <t>国県等補助金</t>
    <phoneticPr fontId="8"/>
  </si>
  <si>
    <t>本年度差額</t>
    <phoneticPr fontId="8"/>
  </si>
  <si>
    <t>本年度純資産変動額</t>
    <phoneticPr fontId="8"/>
  </si>
  <si>
    <t>本年度末純資産残高</t>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</si>
  <si>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</si>
  <si>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</si>
  <si>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（単位：円）</t>
    <rPh sb="1" eb="3">
      <t>タンイ</t>
    </rPh>
    <rPh sb="4" eb="5">
      <t>エン</t>
    </rPh>
    <phoneticPr fontId="43"/>
  </si>
  <si>
    <t>　　柳谷産業開発公社</t>
    <phoneticPr fontId="43"/>
  </si>
  <si>
    <t>新規就農貸付</t>
    <rPh sb="0" eb="2">
      <t>シンキ</t>
    </rPh>
    <rPh sb="2" eb="4">
      <t>シュウノウ</t>
    </rPh>
    <rPh sb="4" eb="6">
      <t>カシツケ</t>
    </rPh>
    <phoneticPr fontId="7"/>
  </si>
  <si>
    <t>高額療養</t>
    <rPh sb="0" eb="2">
      <t>コウガク</t>
    </rPh>
    <rPh sb="2" eb="4">
      <t>リョウヨウ</t>
    </rPh>
    <phoneticPr fontId="7"/>
  </si>
  <si>
    <t>母子小口資金</t>
    <rPh sb="0" eb="2">
      <t>ボシ</t>
    </rPh>
    <rPh sb="2" eb="4">
      <t>コグチ</t>
    </rPh>
    <rPh sb="4" eb="6">
      <t>シキン</t>
    </rPh>
    <phoneticPr fontId="7"/>
  </si>
  <si>
    <t>住宅新築資金</t>
    <rPh sb="0" eb="2">
      <t>ジュウタク</t>
    </rPh>
    <rPh sb="2" eb="4">
      <t>シンチク</t>
    </rPh>
    <rPh sb="4" eb="6">
      <t>シキン</t>
    </rPh>
    <phoneticPr fontId="7"/>
  </si>
  <si>
    <t>凶荒予備</t>
    <rPh sb="0" eb="2">
      <t>キョウコウ</t>
    </rPh>
    <rPh sb="2" eb="4">
      <t>ヨビ</t>
    </rPh>
    <phoneticPr fontId="7"/>
  </si>
  <si>
    <t>面河奨学金</t>
    <rPh sb="0" eb="2">
      <t>オモゴ</t>
    </rPh>
    <rPh sb="2" eb="5">
      <t>ショウガクキン</t>
    </rPh>
    <phoneticPr fontId="7"/>
  </si>
  <si>
    <t>B</t>
    <phoneticPr fontId="8"/>
  </si>
  <si>
    <t>D</t>
    <phoneticPr fontId="8"/>
  </si>
  <si>
    <t>預り金</t>
    <rPh sb="0" eb="1">
      <t>アズカ</t>
    </rPh>
    <rPh sb="2" eb="3">
      <t>キン</t>
    </rPh>
    <phoneticPr fontId="8"/>
  </si>
  <si>
    <t>借入</t>
    <rPh sb="0" eb="2">
      <t>カリイレ</t>
    </rPh>
    <phoneticPr fontId="8"/>
  </si>
  <si>
    <t>振替</t>
    <rPh sb="0" eb="2">
      <t>フリカエ</t>
    </rPh>
    <phoneticPr fontId="8"/>
  </si>
  <si>
    <t>計</t>
    <rPh sb="0" eb="1">
      <t>ケイ</t>
    </rPh>
    <phoneticPr fontId="8"/>
  </si>
  <si>
    <t>返済</t>
    <rPh sb="0" eb="2">
      <t>ヘンサイ</t>
    </rPh>
    <phoneticPr fontId="8"/>
  </si>
  <si>
    <t>徴収不能引当金</t>
    <rPh sb="0" eb="2">
      <t>チョウシュウ</t>
    </rPh>
    <rPh sb="2" eb="4">
      <t>フノウ</t>
    </rPh>
    <phoneticPr fontId="8"/>
  </si>
  <si>
    <t>投資損失引当金</t>
    <rPh sb="0" eb="2">
      <t>トウシ</t>
    </rPh>
    <rPh sb="2" eb="4">
      <t>ソンシツ</t>
    </rPh>
    <rPh sb="4" eb="6">
      <t>ヒキアテ</t>
    </rPh>
    <rPh sb="6" eb="7">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</si>
  <si>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</si>
  <si>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トウ</t>
    </rPh>
    <rPh sb="5" eb="8">
      <t>ヒキアテキン</t>
    </rPh>
    <phoneticPr fontId="8"/>
  </si>
  <si>
    <t>賞与等引当金</t>
    <rPh sb="0" eb="2">
      <t>ショウヨ</t>
    </rPh>
    <rPh sb="2" eb="3">
      <t>トウ</t>
    </rPh>
    <rPh sb="3" eb="6">
      <t>ヒキアテキン</t>
    </rPh>
    <phoneticPr fontId="8"/>
  </si>
  <si>
    <t>（単位：円）</t>
    <rPh sb="1" eb="3">
      <t>タンイ</t>
    </rPh>
    <rPh sb="4" eb="5">
      <t>エン</t>
    </rPh>
    <phoneticPr fontId="8"/>
  </si>
  <si>
    <t>（一般会計）</t>
    <rPh sb="1" eb="3">
      <t>イッパン</t>
    </rPh>
    <rPh sb="3" eb="5">
      <t>カイケイ</t>
    </rPh>
    <phoneticPr fontId="8"/>
  </si>
  <si>
    <t>本年度減少額</t>
    <rPh sb="0" eb="3">
      <t>ホンネンド</t>
    </rPh>
    <rPh sb="3" eb="5">
      <t>ゲンショウ</t>
    </rPh>
    <rPh sb="5" eb="6">
      <t>ガク</t>
    </rPh>
    <phoneticPr fontId="8"/>
  </si>
  <si>
    <t>本年度末残高</t>
    <rPh sb="0" eb="1">
      <t>ホン</t>
    </rPh>
    <rPh sb="1" eb="4">
      <t>ネンドマツ</t>
    </rPh>
    <rPh sb="4" eb="6">
      <t>ザンダカ</t>
    </rPh>
    <phoneticPr fontId="8"/>
  </si>
  <si>
    <t>所管課</t>
    <rPh sb="0" eb="2">
      <t>ショカン</t>
    </rPh>
    <rPh sb="2" eb="3">
      <t>カ</t>
    </rPh>
    <phoneticPr fontId="8"/>
  </si>
  <si>
    <t>内容</t>
    <rPh sb="0" eb="2">
      <t>ナイヨウ</t>
    </rPh>
    <phoneticPr fontId="8"/>
  </si>
  <si>
    <t>（単位：円）</t>
    <rPh sb="1" eb="3">
      <t>タンイ</t>
    </rPh>
    <rPh sb="4" eb="5">
      <t>エン</t>
    </rPh>
    <phoneticPr fontId="8"/>
  </si>
  <si>
    <t>凶荒予備事業特別会計</t>
  </si>
  <si>
    <t>国民健康保険事業特別会計</t>
  </si>
  <si>
    <t>介護保険事業特別会計</t>
  </si>
  <si>
    <t>公共下水道事業特別会計</t>
  </si>
  <si>
    <t>農業集落排水事業特別会計</t>
  </si>
  <si>
    <t>浄化槽事業特別会計</t>
  </si>
  <si>
    <t>分譲宅地造成事業特別会計</t>
  </si>
  <si>
    <t>Ｎｏ</t>
    <phoneticPr fontId="8"/>
  </si>
  <si>
    <t>後期高齢者医療保険事業特別会計</t>
  </si>
  <si>
    <t>国民健康保険診療所事業特別会計</t>
  </si>
  <si>
    <t>会計名称</t>
    <rPh sb="0" eb="2">
      <t>カイケイ</t>
    </rPh>
    <rPh sb="2" eb="4">
      <t>メイショウ</t>
    </rPh>
    <phoneticPr fontId="8"/>
  </si>
  <si>
    <t>柳谷産業開発公社</t>
  </si>
  <si>
    <t>（凶荒予備事業特別会計）</t>
    <phoneticPr fontId="8"/>
  </si>
  <si>
    <t>（国民健康保険事業特別会計）</t>
    <phoneticPr fontId="8"/>
  </si>
  <si>
    <t>（介護保険事業特別会計）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</si>
  <si>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</si>
  <si>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</si>
  <si>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</si>
  <si>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</si>
  <si>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</si>
  <si>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平成２７年度末</t>
    <rPh sb="0" eb="2">
      <t>ヘイセイ</t>
    </rPh>
    <rPh sb="4" eb="6">
      <t>ネンド</t>
    </rPh>
    <rPh sb="6" eb="7">
      <t>マツ</t>
    </rPh>
    <phoneticPr fontId="8"/>
  </si>
  <si>
    <t>土地開発基金</t>
    <rPh sb="0" eb="2">
      <t>トチ</t>
    </rPh>
    <rPh sb="2" eb="4">
      <t>カイハツ</t>
    </rPh>
    <rPh sb="4" eb="6">
      <t>キキン</t>
    </rPh>
    <phoneticPr fontId="7"/>
  </si>
  <si>
    <t>種類（借入先）</t>
    <rPh sb="0" eb="2">
      <t>シュルイ</t>
    </rPh>
    <rPh sb="3" eb="5">
      <t>カリイレ</t>
    </rPh>
    <rPh sb="5" eb="6">
      <t>サキ</t>
    </rPh>
    <phoneticPr fontId="8"/>
  </si>
  <si>
    <t>柳谷産業開発公社</t>
    <rPh sb="0" eb="2">
      <t>ヤナダニ</t>
    </rPh>
    <rPh sb="2" eb="4">
      <t>サンギョウ</t>
    </rPh>
    <rPh sb="4" eb="6">
      <t>カイハツ</t>
    </rPh>
    <rPh sb="6" eb="8">
      <t>コウシャ</t>
    </rPh>
    <phoneticPr fontId="8"/>
  </si>
  <si>
    <t>新規就農貸付</t>
    <rPh sb="0" eb="2">
      <t>シンキ</t>
    </rPh>
    <rPh sb="2" eb="4">
      <t>シュウノウ</t>
    </rPh>
    <rPh sb="4" eb="6">
      <t>カシツケ</t>
    </rPh>
    <phoneticPr fontId="8"/>
  </si>
  <si>
    <t>母子小口資金</t>
    <rPh sb="0" eb="2">
      <t>ボシ</t>
    </rPh>
    <rPh sb="2" eb="4">
      <t>コグチ</t>
    </rPh>
    <rPh sb="4" eb="6">
      <t>シキン</t>
    </rPh>
    <phoneticPr fontId="8"/>
  </si>
  <si>
    <t>住宅新築資金</t>
    <rPh sb="0" eb="2">
      <t>ジュウタク</t>
    </rPh>
    <rPh sb="2" eb="4">
      <t>シンチク</t>
    </rPh>
    <rPh sb="4" eb="6">
      <t>シキン</t>
    </rPh>
    <phoneticPr fontId="8"/>
  </si>
  <si>
    <t>凶荒予備</t>
    <rPh sb="0" eb="2">
      <t>キョウコウ</t>
    </rPh>
    <rPh sb="2" eb="4">
      <t>ヨビ</t>
    </rPh>
    <phoneticPr fontId="8"/>
  </si>
  <si>
    <t>面河奨学金</t>
    <rPh sb="0" eb="2">
      <t>オモゴ</t>
    </rPh>
    <rPh sb="2" eb="5">
      <t>ショウガクキン</t>
    </rPh>
    <phoneticPr fontId="8"/>
  </si>
  <si>
    <t>平成２７年度末</t>
    <rPh sb="0" eb="2">
      <t>ヘイセイ</t>
    </rPh>
    <rPh sb="4" eb="6">
      <t>ネンド</t>
    </rPh>
    <rPh sb="6" eb="7">
      <t>マツ</t>
    </rPh>
    <phoneticPr fontId="8"/>
  </si>
  <si>
    <t>合計
(貸借対照表計上額)</t>
    <rPh sb="0" eb="2">
      <t>ゴウケイ</t>
    </rPh>
    <rPh sb="4" eb="6">
      <t>タイシャク</t>
    </rPh>
    <rPh sb="6" eb="9">
      <t>タイショウヒョウ</t>
    </rPh>
    <rPh sb="9" eb="12">
      <t>ケイジョウガク</t>
    </rPh>
    <phoneticPr fontId="8"/>
  </si>
  <si>
    <t>（参考）財産に関する調書記載額</t>
    <rPh sb="1" eb="3">
      <t>サンコウ</t>
    </rPh>
    <rPh sb="4" eb="6">
      <t>ザイサン</t>
    </rPh>
    <rPh sb="7" eb="8">
      <t>カン</t>
    </rPh>
    <rPh sb="10" eb="12">
      <t>チョウショ</t>
    </rPh>
    <rPh sb="12" eb="14">
      <t>キサイ</t>
    </rPh>
    <rPh sb="14" eb="15">
      <t>ガク</t>
    </rPh>
    <phoneticPr fontId="8"/>
  </si>
  <si>
    <t>合　計</t>
    <rPh sb="0" eb="1">
      <t>ゴウ</t>
    </rPh>
    <rPh sb="2" eb="3">
      <t>ケイ</t>
    </rPh>
    <phoneticPr fontId="52"/>
  </si>
  <si>
    <t>－</t>
    <phoneticPr fontId="52"/>
  </si>
  <si>
    <t>出資（出捐）先名</t>
    <rPh sb="0" eb="2">
      <t>シュッシ</t>
    </rPh>
    <rPh sb="3" eb="5">
      <t>シュツエン</t>
    </rPh>
    <rPh sb="6" eb="7">
      <t>サキ</t>
    </rPh>
    <rPh sb="7" eb="8">
      <t>メイ</t>
    </rPh>
    <phoneticPr fontId="8"/>
  </si>
  <si>
    <t>一部事務組合・広域連合</t>
    <rPh sb="0" eb="2">
      <t>イチブ</t>
    </rPh>
    <rPh sb="2" eb="4">
      <t>ジム</t>
    </rPh>
    <rPh sb="4" eb="6">
      <t>クミアイ</t>
    </rPh>
    <rPh sb="7" eb="9">
      <t>コウイキ</t>
    </rPh>
    <rPh sb="9" eb="11">
      <t>レンゴウ</t>
    </rPh>
    <phoneticPr fontId="52"/>
  </si>
  <si>
    <t>地方三公社</t>
    <rPh sb="0" eb="5">
      <t>チホウサンコウシャ</t>
    </rPh>
    <phoneticPr fontId="52"/>
  </si>
  <si>
    <t>⇒「入力シート（貸借対照表用）」シートへ自動転記</t>
    <rPh sb="20" eb="22">
      <t>ジドウ</t>
    </rPh>
    <rPh sb="22" eb="24">
      <t>テンキ</t>
    </rPh>
    <phoneticPr fontId="8"/>
  </si>
  <si>
    <t>評価差額</t>
    <rPh sb="0" eb="2">
      <t>ヒョウカ</t>
    </rPh>
    <rPh sb="2" eb="4">
      <t>サガク</t>
    </rPh>
    <phoneticPr fontId="8"/>
  </si>
  <si>
    <t>⇒「７．評価差額等集計表」シートに転記</t>
    <rPh sb="4" eb="6">
      <t>ヒョウカ</t>
    </rPh>
    <rPh sb="6" eb="8">
      <t>サガク</t>
    </rPh>
    <rPh sb="8" eb="9">
      <t>トウ</t>
    </rPh>
    <rPh sb="9" eb="11">
      <t>シュウケイ</t>
    </rPh>
    <rPh sb="11" eb="12">
      <t>ヒョウ</t>
    </rPh>
    <rPh sb="17" eb="19">
      <t>テンキ</t>
    </rPh>
    <phoneticPr fontId="8"/>
  </si>
  <si>
    <t>投資損失</t>
    <rPh sb="0" eb="2">
      <t>トウシ</t>
    </rPh>
    <rPh sb="2" eb="4">
      <t>ソンシツ</t>
    </rPh>
    <phoneticPr fontId="8"/>
  </si>
  <si>
    <t>入力チェック</t>
    <rPh sb="0" eb="2">
      <t>ニュウリョク</t>
    </rPh>
    <phoneticPr fontId="8"/>
  </si>
  <si>
    <t>入力上の留意点</t>
    <rPh sb="0" eb="2">
      <t>ニュウリョク</t>
    </rPh>
    <rPh sb="2" eb="3">
      <t>ジョウ</t>
    </rPh>
    <rPh sb="4" eb="6">
      <t>リュウイ</t>
    </rPh>
    <rPh sb="6" eb="7">
      <t>テン</t>
    </rPh>
    <phoneticPr fontId="8"/>
  </si>
  <si>
    <t>1. 時価のあるもの</t>
    <rPh sb="3" eb="5">
      <t>ジカ</t>
    </rPh>
    <phoneticPr fontId="8"/>
  </si>
  <si>
    <t>株数・口数など
(A)</t>
    <rPh sb="0" eb="2">
      <t>カブスウ</t>
    </rPh>
    <rPh sb="3" eb="4">
      <t>クチ</t>
    </rPh>
    <rPh sb="4" eb="5">
      <t>スウ</t>
    </rPh>
    <phoneticPr fontId="8"/>
  </si>
  <si>
    <t>取得単価（円）
(B)</t>
    <rPh sb="0" eb="2">
      <t>シュトク</t>
    </rPh>
    <rPh sb="2" eb="4">
      <t>タンカ</t>
    </rPh>
    <rPh sb="5" eb="6">
      <t>エン</t>
    </rPh>
    <phoneticPr fontId="8"/>
  </si>
  <si>
    <t xml:space="preserve">3/31時点の
帳簿単価（円）
(F)　=　(E) ／ (A) </t>
    <rPh sb="4" eb="6">
      <t>ジテン</t>
    </rPh>
    <rPh sb="8" eb="10">
      <t>チョウボ</t>
    </rPh>
    <rPh sb="10" eb="12">
      <t>タンカ</t>
    </rPh>
    <rPh sb="13" eb="14">
      <t>エン</t>
    </rPh>
    <phoneticPr fontId="8"/>
  </si>
  <si>
    <t>3/31時点の
時価単価（円）
(G)</t>
    <rPh sb="4" eb="6">
      <t>ジテン</t>
    </rPh>
    <rPh sb="8" eb="10">
      <t>ジカ</t>
    </rPh>
    <rPh sb="10" eb="12">
      <t>タンカ</t>
    </rPh>
    <rPh sb="13" eb="14">
      <t>エン</t>
    </rPh>
    <phoneticPr fontId="8"/>
  </si>
  <si>
    <t>下落率 (H)　=
((G）－（F)) / （F)</t>
    <rPh sb="0" eb="2">
      <t>ゲラク</t>
    </rPh>
    <rPh sb="2" eb="3">
      <t>リツ</t>
    </rPh>
    <phoneticPr fontId="8"/>
  </si>
  <si>
    <t>評価差額（(H)が△30%より大きい場合）
(I) - (E)</t>
    <rPh sb="0" eb="2">
      <t>ヒョウカ</t>
    </rPh>
    <rPh sb="2" eb="4">
      <t>サガク</t>
    </rPh>
    <rPh sb="15" eb="16">
      <t>オオ</t>
    </rPh>
    <rPh sb="18" eb="20">
      <t>バアイ</t>
    </rPh>
    <phoneticPr fontId="8"/>
  </si>
  <si>
    <t>投資損失（(H)が△30%以下の場合）
(E) - (I)</t>
    <rPh sb="0" eb="2">
      <t>トウシ</t>
    </rPh>
    <rPh sb="2" eb="4">
      <t>ソンシツ</t>
    </rPh>
    <rPh sb="13" eb="15">
      <t>イカ</t>
    </rPh>
    <phoneticPr fontId="8"/>
  </si>
  <si>
    <t>前年度までの投資損失計上額： 前年度までに投資損失を計上した銘柄については、その累計額を正数で入力してください。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2">
      <t>メイガラ</t>
    </rPh>
    <rPh sb="40" eb="43">
      <t>ルイケイガク</t>
    </rPh>
    <rPh sb="44" eb="46">
      <t>セイスウ</t>
    </rPh>
    <rPh sb="47" eb="49">
      <t>ニュウリョク</t>
    </rPh>
    <phoneticPr fontId="8"/>
  </si>
  <si>
    <t>3/31時点の時価単価： 新聞等により3月31日時点の終値（3月31日が休日の場合は直近の平日の終値）を入力してください。</t>
    <rPh sb="4" eb="6">
      <t>ジテン</t>
    </rPh>
    <rPh sb="7" eb="9">
      <t>ジカ</t>
    </rPh>
    <rPh sb="9" eb="11">
      <t>タンカ</t>
    </rPh>
    <phoneticPr fontId="8"/>
  </si>
  <si>
    <t>2. 時価のないもののうち連結対象団体に対するもの</t>
    <rPh sb="3" eb="5">
      <t>ジカ</t>
    </rPh>
    <rPh sb="13" eb="15">
      <t>レンケツ</t>
    </rPh>
    <rPh sb="15" eb="17">
      <t>タイショウ</t>
    </rPh>
    <rPh sb="17" eb="19">
      <t>ダンタイ</t>
    </rPh>
    <rPh sb="20" eb="21">
      <t>タイ</t>
    </rPh>
    <phoneticPr fontId="8"/>
  </si>
  <si>
    <t>出資（出捐）割合（％）
(D)</t>
    <rPh sb="0" eb="2">
      <t>シュッシ</t>
    </rPh>
    <rPh sb="3" eb="5">
      <t>シュツエン</t>
    </rPh>
    <rPh sb="6" eb="8">
      <t>ワリアイ</t>
    </rPh>
    <phoneticPr fontId="8"/>
  </si>
  <si>
    <t>下落率
（（F）－（C)）/（C)</t>
    <rPh sb="0" eb="2">
      <t>ゲラク</t>
    </rPh>
    <rPh sb="2" eb="3">
      <t>リツ</t>
    </rPh>
    <phoneticPr fontId="8"/>
  </si>
  <si>
    <t>久万農業公社</t>
    <rPh sb="0" eb="2">
      <t>クマ</t>
    </rPh>
    <rPh sb="2" eb="4">
      <t>ノウギョウ</t>
    </rPh>
    <rPh sb="4" eb="6">
      <t>コウシャ</t>
    </rPh>
    <phoneticPr fontId="8"/>
  </si>
  <si>
    <t>㈱いぶき</t>
    <phoneticPr fontId="8"/>
  </si>
  <si>
    <t>㈱みかわ</t>
    <phoneticPr fontId="8"/>
  </si>
  <si>
    <t>町立病院</t>
    <rPh sb="0" eb="2">
      <t>チョウリツ</t>
    </rPh>
    <rPh sb="2" eb="4">
      <t>ビョウイン</t>
    </rPh>
    <phoneticPr fontId="8"/>
  </si>
  <si>
    <t>老人保健施設</t>
    <rPh sb="0" eb="2">
      <t>ロウジン</t>
    </rPh>
    <rPh sb="2" eb="4">
      <t>ホケン</t>
    </rPh>
    <rPh sb="4" eb="6">
      <t>シセツ</t>
    </rPh>
    <phoneticPr fontId="8"/>
  </si>
  <si>
    <t>前年度までの投資損失引当金計上額： 前年度までに投資損失引当金を計上した銘柄については、その累計額を正数で入力してください。</t>
    <rPh sb="0" eb="3">
      <t>ゼンネンド</t>
    </rPh>
    <rPh sb="6" eb="8">
      <t>トウシ</t>
    </rPh>
    <rPh sb="8" eb="10">
      <t>ソンシツ</t>
    </rPh>
    <rPh sb="10" eb="12">
      <t>ヒキアテ</t>
    </rPh>
    <rPh sb="12" eb="13">
      <t>キン</t>
    </rPh>
    <rPh sb="13" eb="16">
      <t>ケイジョウガク</t>
    </rPh>
    <rPh sb="18" eb="21">
      <t>ゼンネンド</t>
    </rPh>
    <rPh sb="24" eb="26">
      <t>トウシ</t>
    </rPh>
    <rPh sb="26" eb="28">
      <t>ソンシツ</t>
    </rPh>
    <rPh sb="28" eb="30">
      <t>ヒキアテ</t>
    </rPh>
    <rPh sb="30" eb="31">
      <t>キン</t>
    </rPh>
    <rPh sb="32" eb="34">
      <t>ケイジョウ</t>
    </rPh>
    <rPh sb="36" eb="38">
      <t>メイガラ</t>
    </rPh>
    <rPh sb="46" eb="49">
      <t>ルイケイガク</t>
    </rPh>
    <rPh sb="50" eb="52">
      <t>セイスウ</t>
    </rPh>
    <rPh sb="53" eb="55">
      <t>ニュウリョク</t>
    </rPh>
    <phoneticPr fontId="8"/>
  </si>
  <si>
    <t>出資(出捐）割合： （出資口数／出資団体の全出資口数）を算出し、入力してください。</t>
    <rPh sb="0" eb="2">
      <t>シュッシ</t>
    </rPh>
    <rPh sb="3" eb="4">
      <t>デ</t>
    </rPh>
    <phoneticPr fontId="8"/>
  </si>
  <si>
    <t>出資（出捐）先の純資産額： 3月31日時点の貸借対照表の（資産総額-負債総額）を入力してください。</t>
    <phoneticPr fontId="8"/>
  </si>
  <si>
    <t>投資損失引当金： 時価が取得価格を30％以上下回る場合に計上されます。</t>
    <rPh sb="0" eb="2">
      <t>トウシ</t>
    </rPh>
    <rPh sb="2" eb="4">
      <t>ソンシツ</t>
    </rPh>
    <rPh sb="4" eb="6">
      <t>ヒキアテ</t>
    </rPh>
    <rPh sb="6" eb="7">
      <t>キン</t>
    </rPh>
    <phoneticPr fontId="8"/>
  </si>
  <si>
    <t>3. 時価のないもののうち連結対象団体以外に対するもの</t>
    <rPh sb="3" eb="5">
      <t>ジカ</t>
    </rPh>
    <rPh sb="13" eb="15">
      <t>レンケツ</t>
    </rPh>
    <rPh sb="15" eb="17">
      <t>タイショウ</t>
    </rPh>
    <rPh sb="17" eb="19">
      <t>ダンタイ</t>
    </rPh>
    <rPh sb="19" eb="21">
      <t>イガイ</t>
    </rPh>
    <rPh sb="22" eb="23">
      <t>タイ</t>
    </rPh>
    <phoneticPr fontId="8"/>
  </si>
  <si>
    <t>例）○市×町～</t>
    <rPh sb="3" eb="4">
      <t>シ</t>
    </rPh>
    <rPh sb="5" eb="6">
      <t>チョウ</t>
    </rPh>
    <phoneticPr fontId="8"/>
  </si>
  <si>
    <t>久万広域森林組合</t>
    <rPh sb="0" eb="2">
      <t>クマ</t>
    </rPh>
    <rPh sb="2" eb="4">
      <t>コウイキ</t>
    </rPh>
    <rPh sb="4" eb="6">
      <t>シンリン</t>
    </rPh>
    <rPh sb="6" eb="8">
      <t>クミアイ</t>
    </rPh>
    <phoneticPr fontId="8"/>
  </si>
  <si>
    <t>協和観光開発</t>
    <rPh sb="0" eb="2">
      <t>キョウワ</t>
    </rPh>
    <rPh sb="2" eb="4">
      <t>カンコウ</t>
    </rPh>
    <rPh sb="4" eb="6">
      <t>カイハツ</t>
    </rPh>
    <phoneticPr fontId="8"/>
  </si>
  <si>
    <t>愛媛県ハイランド開発</t>
    <rPh sb="0" eb="2">
      <t>エヒメ</t>
    </rPh>
    <rPh sb="2" eb="3">
      <t>ケン</t>
    </rPh>
    <rPh sb="8" eb="10">
      <t>カイハツ</t>
    </rPh>
    <phoneticPr fontId="8"/>
  </si>
  <si>
    <t>愛媛県農業信用基金協会</t>
    <rPh sb="0" eb="3">
      <t>エヒメケン</t>
    </rPh>
    <rPh sb="3" eb="5">
      <t>ノウギョウ</t>
    </rPh>
    <rPh sb="5" eb="7">
      <t>シンヨウ</t>
    </rPh>
    <rPh sb="7" eb="9">
      <t>キキン</t>
    </rPh>
    <rPh sb="9" eb="11">
      <t>キョウカイ</t>
    </rPh>
    <phoneticPr fontId="8"/>
  </si>
  <si>
    <t>愛媛地域総合研究所</t>
    <rPh sb="0" eb="2">
      <t>エヒメ</t>
    </rPh>
    <rPh sb="2" eb="4">
      <t>チイキ</t>
    </rPh>
    <rPh sb="4" eb="6">
      <t>ソウゴウ</t>
    </rPh>
    <rPh sb="6" eb="9">
      <t>ケンキュウショ</t>
    </rPh>
    <phoneticPr fontId="8"/>
  </si>
  <si>
    <t>地方公営企業等金融機構</t>
    <rPh sb="0" eb="2">
      <t>チホウ</t>
    </rPh>
    <rPh sb="2" eb="4">
      <t>コウエイ</t>
    </rPh>
    <rPh sb="4" eb="6">
      <t>キギョウ</t>
    </rPh>
    <rPh sb="6" eb="7">
      <t>トウ</t>
    </rPh>
    <rPh sb="7" eb="9">
      <t>キンユウ</t>
    </rPh>
    <rPh sb="9" eb="11">
      <t>キコウ</t>
    </rPh>
    <phoneticPr fontId="8"/>
  </si>
  <si>
    <t>前年度までの投資損失計上額： 前年度までに投資損失を計上した出資金等については、その累計額を正数で入力してください。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3">
      <t>シュッシキン</t>
    </rPh>
    <rPh sb="33" eb="34">
      <t>トウ</t>
    </rPh>
    <rPh sb="42" eb="45">
      <t>ルイケイガク</t>
    </rPh>
    <rPh sb="46" eb="48">
      <t>セイスウ</t>
    </rPh>
    <rPh sb="49" eb="51">
      <t>ニュウリョク</t>
    </rPh>
    <phoneticPr fontId="8"/>
  </si>
  <si>
    <t>分担金及び負担金</t>
    <rPh sb="0" eb="3">
      <t>ブンタンキン</t>
    </rPh>
    <rPh sb="3" eb="4">
      <t>オヨ</t>
    </rPh>
    <rPh sb="5" eb="8">
      <t>フタンキン</t>
    </rPh>
    <phoneticPr fontId="8"/>
  </si>
  <si>
    <t>使用料及び手数料</t>
    <rPh sb="0" eb="2">
      <t>シヨウ</t>
    </rPh>
    <rPh sb="2" eb="3">
      <t>リョウ</t>
    </rPh>
    <rPh sb="3" eb="4">
      <t>オヨ</t>
    </rPh>
    <rPh sb="5" eb="8">
      <t>テスウリョウ</t>
    </rPh>
    <phoneticPr fontId="8"/>
  </si>
  <si>
    <t>財産収入</t>
    <rPh sb="0" eb="2">
      <t>ザイサン</t>
    </rPh>
    <rPh sb="2" eb="4">
      <t>シュウニュウ</t>
    </rPh>
    <phoneticPr fontId="8"/>
  </si>
  <si>
    <t>諸収入</t>
    <rPh sb="0" eb="1">
      <t>ショ</t>
    </rPh>
    <rPh sb="1" eb="3">
      <t>シュウニュウ</t>
    </rPh>
    <phoneticPr fontId="8"/>
  </si>
  <si>
    <t>①</t>
    <phoneticPr fontId="8"/>
  </si>
  <si>
    <t>（単位：円）</t>
    <rPh sb="1" eb="3">
      <t>タンイ</t>
    </rPh>
    <rPh sb="4" eb="5">
      <t>エン</t>
    </rPh>
    <phoneticPr fontId="52"/>
  </si>
  <si>
    <t>貸付金調査（多数の相手先に同種の貸付・一定額未満）</t>
    <rPh sb="0" eb="2">
      <t>カシツケ</t>
    </rPh>
    <rPh sb="2" eb="3">
      <t>キン</t>
    </rPh>
    <rPh sb="3" eb="5">
      <t>チョウサ</t>
    </rPh>
    <phoneticPr fontId="8"/>
  </si>
  <si>
    <t>現年度分</t>
    <phoneticPr fontId="8"/>
  </si>
  <si>
    <t>過年度分（滞納繰越分）</t>
  </si>
  <si>
    <t>貸付金名称</t>
    <rPh sb="0" eb="2">
      <t>カシツケ</t>
    </rPh>
    <rPh sb="2" eb="3">
      <t>キン</t>
    </rPh>
    <rPh sb="3" eb="5">
      <t>メイショウ</t>
    </rPh>
    <phoneticPr fontId="8"/>
  </si>
  <si>
    <t>Ａ</t>
    <phoneticPr fontId="8"/>
  </si>
  <si>
    <t>C</t>
    <phoneticPr fontId="8"/>
  </si>
  <si>
    <t>E</t>
    <phoneticPr fontId="8"/>
  </si>
  <si>
    <t>F</t>
    <phoneticPr fontId="8"/>
  </si>
  <si>
    <t>G</t>
    <phoneticPr fontId="8"/>
  </si>
  <si>
    <t>Ｈ</t>
    <phoneticPr fontId="8"/>
  </si>
  <si>
    <t>Ｉ</t>
    <phoneticPr fontId="8"/>
  </si>
  <si>
    <t>Ｊ</t>
    <phoneticPr fontId="8"/>
  </si>
  <si>
    <t>年度</t>
  </si>
  <si>
    <t>調定額</t>
  </si>
  <si>
    <t>収入済額</t>
  </si>
  <si>
    <t>不納欠損額</t>
    <rPh sb="1" eb="2">
      <t>ノウ</t>
    </rPh>
    <phoneticPr fontId="8"/>
  </si>
  <si>
    <t>収入未済額</t>
  </si>
  <si>
    <t>貸付金残高</t>
    <rPh sb="0" eb="2">
      <t>カシツケ</t>
    </rPh>
    <rPh sb="2" eb="3">
      <t>キン</t>
    </rPh>
    <rPh sb="3" eb="5">
      <t>ザンダカ</t>
    </rPh>
    <phoneticPr fontId="8"/>
  </si>
  <si>
    <t>不納欠損額</t>
    <rPh sb="0" eb="2">
      <t>フノウ</t>
    </rPh>
    <rPh sb="2" eb="4">
      <t>ケッソン</t>
    </rPh>
    <rPh sb="4" eb="5">
      <t>ガク</t>
    </rPh>
    <phoneticPr fontId="8"/>
  </si>
  <si>
    <t>元金</t>
    <rPh sb="0" eb="2">
      <t>ガンキン</t>
    </rPh>
    <phoneticPr fontId="8"/>
  </si>
  <si>
    <t>利子</t>
    <rPh sb="0" eb="2">
      <t>リシ</t>
    </rPh>
    <phoneticPr fontId="8"/>
  </si>
  <si>
    <t>過去5年累計(N年度用）</t>
    <rPh sb="0" eb="2">
      <t>カコ</t>
    </rPh>
    <rPh sb="3" eb="4">
      <t>ネン</t>
    </rPh>
    <rPh sb="4" eb="6">
      <t>ルイケイ</t>
    </rPh>
    <rPh sb="8" eb="10">
      <t>ネンド</t>
    </rPh>
    <rPh sb="10" eb="11">
      <t>ヨウ</t>
    </rPh>
    <phoneticPr fontId="8"/>
  </si>
  <si>
    <t>過去5年累計(N-1年度用）</t>
    <rPh sb="0" eb="2">
      <t>カコ</t>
    </rPh>
    <rPh sb="3" eb="4">
      <t>ネン</t>
    </rPh>
    <rPh sb="4" eb="6">
      <t>ルイケイ</t>
    </rPh>
    <phoneticPr fontId="8"/>
  </si>
  <si>
    <t>②</t>
    <phoneticPr fontId="8"/>
  </si>
  <si>
    <t>財産売払収入</t>
    <phoneticPr fontId="8"/>
  </si>
  <si>
    <t>現年度分</t>
    <phoneticPr fontId="8"/>
  </si>
  <si>
    <t>③</t>
    <phoneticPr fontId="8"/>
  </si>
  <si>
    <t>軽自動車税</t>
    <rPh sb="0" eb="4">
      <t>ケイジドウシャ</t>
    </rPh>
    <rPh sb="4" eb="5">
      <t>ゼイ</t>
    </rPh>
    <phoneticPr fontId="8"/>
  </si>
  <si>
    <t>C</t>
    <phoneticPr fontId="8"/>
  </si>
  <si>
    <t>④</t>
    <phoneticPr fontId="8"/>
  </si>
  <si>
    <t>D</t>
    <phoneticPr fontId="8"/>
  </si>
  <si>
    <t>⑤</t>
    <phoneticPr fontId="8"/>
  </si>
  <si>
    <t>E</t>
    <phoneticPr fontId="8"/>
  </si>
  <si>
    <t>⑤</t>
    <phoneticPr fontId="8"/>
  </si>
  <si>
    <t>⑥</t>
    <phoneticPr fontId="8"/>
  </si>
  <si>
    <t>F</t>
    <phoneticPr fontId="8"/>
  </si>
  <si>
    <t>⑥</t>
    <phoneticPr fontId="8"/>
  </si>
  <si>
    <t>⑦</t>
    <phoneticPr fontId="8"/>
  </si>
  <si>
    <t>G</t>
    <phoneticPr fontId="8"/>
  </si>
  <si>
    <t>⑧</t>
    <phoneticPr fontId="8"/>
  </si>
  <si>
    <t>H</t>
    <phoneticPr fontId="8"/>
  </si>
  <si>
    <t>貸付金元利収入（貸付金Ｈ）</t>
    <rPh sb="0" eb="2">
      <t>カシツケ</t>
    </rPh>
    <rPh sb="2" eb="3">
      <t>キン</t>
    </rPh>
    <rPh sb="3" eb="5">
      <t>ガンリ</t>
    </rPh>
    <rPh sb="5" eb="7">
      <t>シュウニュウ</t>
    </rPh>
    <rPh sb="8" eb="10">
      <t>カシツケ</t>
    </rPh>
    <rPh sb="10" eb="11">
      <t>キン</t>
    </rPh>
    <phoneticPr fontId="8"/>
  </si>
  <si>
    <t>未収金へ</t>
    <rPh sb="0" eb="3">
      <t>ミシュウキン</t>
    </rPh>
    <phoneticPr fontId="8"/>
  </si>
  <si>
    <t>長期延滞債権へ</t>
    <rPh sb="0" eb="2">
      <t>チョウキ</t>
    </rPh>
    <rPh sb="2" eb="4">
      <t>エンタイ</t>
    </rPh>
    <rPh sb="4" eb="6">
      <t>サイケン</t>
    </rPh>
    <phoneticPr fontId="8"/>
  </si>
  <si>
    <t>⑨</t>
    <phoneticPr fontId="8"/>
  </si>
  <si>
    <t>貸付金元利収入（貸付金Ｉ）</t>
    <rPh sb="0" eb="2">
      <t>カシツケ</t>
    </rPh>
    <rPh sb="2" eb="3">
      <t>キン</t>
    </rPh>
    <rPh sb="3" eb="5">
      <t>ガンリ</t>
    </rPh>
    <rPh sb="5" eb="7">
      <t>シュウニュウ</t>
    </rPh>
    <rPh sb="8" eb="10">
      <t>カシツケ</t>
    </rPh>
    <rPh sb="10" eb="11">
      <t>キン</t>
    </rPh>
    <phoneticPr fontId="8"/>
  </si>
  <si>
    <t>⑩</t>
    <phoneticPr fontId="8"/>
  </si>
  <si>
    <t>貸付金元利収入（貸付金Ｊ）</t>
    <rPh sb="0" eb="2">
      <t>カシツケ</t>
    </rPh>
    <rPh sb="2" eb="3">
      <t>キン</t>
    </rPh>
    <rPh sb="3" eb="5">
      <t>ガンリ</t>
    </rPh>
    <rPh sb="5" eb="7">
      <t>シュウニュウ</t>
    </rPh>
    <rPh sb="8" eb="10">
      <t>カシツケ</t>
    </rPh>
    <rPh sb="10" eb="11">
      <t>キン</t>
    </rPh>
    <phoneticPr fontId="8"/>
  </si>
  <si>
    <t>⑪</t>
    <phoneticPr fontId="8"/>
  </si>
  <si>
    <t>雑入</t>
    <rPh sb="0" eb="1">
      <t>ザツ</t>
    </rPh>
    <rPh sb="1" eb="2">
      <t>ニュウ</t>
    </rPh>
    <phoneticPr fontId="8"/>
  </si>
  <si>
    <t>⑫</t>
    <phoneticPr fontId="8"/>
  </si>
  <si>
    <t>Ｌ</t>
    <phoneticPr fontId="8"/>
  </si>
  <si>
    <t>⑬</t>
    <phoneticPr fontId="8"/>
  </si>
  <si>
    <t>Ｍ</t>
    <phoneticPr fontId="8"/>
  </si>
  <si>
    <t>⑭</t>
    <phoneticPr fontId="8"/>
  </si>
  <si>
    <t>Ｎ</t>
    <phoneticPr fontId="8"/>
  </si>
  <si>
    <t>未収金・長期延滞債権・回収不能見込額算出表</t>
    <rPh sb="0" eb="3">
      <t>ミシュウキン</t>
    </rPh>
    <rPh sb="4" eb="6">
      <t>チョウキ</t>
    </rPh>
    <rPh sb="6" eb="8">
      <t>エンタイ</t>
    </rPh>
    <rPh sb="8" eb="10">
      <t>サイケン</t>
    </rPh>
    <rPh sb="11" eb="13">
      <t>カイシュウ</t>
    </rPh>
    <rPh sb="13" eb="15">
      <t>フノウ</t>
    </rPh>
    <rPh sb="15" eb="17">
      <t>ミコミ</t>
    </rPh>
    <rPh sb="17" eb="18">
      <t>ガク</t>
    </rPh>
    <rPh sb="18" eb="20">
      <t>サンシュツ</t>
    </rPh>
    <rPh sb="20" eb="21">
      <t>ヒョウ</t>
    </rPh>
    <phoneticPr fontId="8"/>
  </si>
  <si>
    <t>不能欠損額</t>
    <rPh sb="0" eb="2">
      <t>フノウ</t>
    </rPh>
    <rPh sb="2" eb="4">
      <t>ケッソン</t>
    </rPh>
    <rPh sb="4" eb="5">
      <t>ガク</t>
    </rPh>
    <phoneticPr fontId="8"/>
  </si>
  <si>
    <t>収入未済額
a</t>
    <rPh sb="0" eb="2">
      <t>シュウニュウ</t>
    </rPh>
    <rPh sb="2" eb="4">
      <t>ミサイ</t>
    </rPh>
    <rPh sb="4" eb="5">
      <t>ガク</t>
    </rPh>
    <phoneticPr fontId="8"/>
  </si>
  <si>
    <t>aのうち未収金
（調定年度　N年度)
b</t>
    <rPh sb="4" eb="5">
      <t>ミ</t>
    </rPh>
    <rPh sb="5" eb="6">
      <t>オサム</t>
    </rPh>
    <rPh sb="6" eb="7">
      <t>キン</t>
    </rPh>
    <phoneticPr fontId="52"/>
  </si>
  <si>
    <t>bのうち長期延滞債勘定に振り替える分c</t>
    <rPh sb="4" eb="6">
      <t>チョウキ</t>
    </rPh>
    <rPh sb="6" eb="8">
      <t>エンタイ</t>
    </rPh>
    <rPh sb="8" eb="9">
      <t>サイ</t>
    </rPh>
    <rPh sb="9" eb="11">
      <t>カンジョウ</t>
    </rPh>
    <rPh sb="17" eb="18">
      <t>ブン</t>
    </rPh>
    <phoneticPr fontId="52"/>
  </si>
  <si>
    <t>未収金計上額</t>
    <rPh sb="0" eb="3">
      <t>ミシュウキン</t>
    </rPh>
    <rPh sb="3" eb="5">
      <t>ケイジョウ</t>
    </rPh>
    <rPh sb="5" eb="6">
      <t>ガク</t>
    </rPh>
    <phoneticPr fontId="52"/>
  </si>
  <si>
    <t>aのうち長期延滞債権（調定年度　N-1年度以前のもの)
d</t>
    <rPh sb="4" eb="6">
      <t>チョウキ</t>
    </rPh>
    <rPh sb="6" eb="8">
      <t>エンタイ</t>
    </rPh>
    <rPh sb="8" eb="10">
      <t>サイケン</t>
    </rPh>
    <phoneticPr fontId="52"/>
  </si>
  <si>
    <t>貸付金のうち
長期延滞債勘定に振り替える分
e</t>
    <rPh sb="0" eb="2">
      <t>カシツケ</t>
    </rPh>
    <rPh sb="2" eb="3">
      <t>キン</t>
    </rPh>
    <phoneticPr fontId="52"/>
  </si>
  <si>
    <t>長期延滞債権
計上額</t>
    <rPh sb="0" eb="2">
      <t>チョウキ</t>
    </rPh>
    <rPh sb="2" eb="4">
      <t>エンタイ</t>
    </rPh>
    <rPh sb="4" eb="6">
      <t>サイケン</t>
    </rPh>
    <rPh sb="7" eb="9">
      <t>ケイジョウ</t>
    </rPh>
    <rPh sb="9" eb="10">
      <t>ガク</t>
    </rPh>
    <phoneticPr fontId="52"/>
  </si>
  <si>
    <t>未収金のうち
回収不能見込額</t>
    <rPh sb="0" eb="3">
      <t>ミシュウキン</t>
    </rPh>
    <phoneticPr fontId="8"/>
  </si>
  <si>
    <t>長期延滞債権のうち回収不能見込額</t>
    <rPh sb="0" eb="2">
      <t>チョウキ</t>
    </rPh>
    <rPh sb="2" eb="4">
      <t>エンタイ</t>
    </rPh>
    <rPh sb="4" eb="6">
      <t>サイケン</t>
    </rPh>
    <phoneticPr fontId="8"/>
  </si>
  <si>
    <t>過去5年間の累計額</t>
    <rPh sb="6" eb="9">
      <t>ルイケイガク</t>
    </rPh>
    <phoneticPr fontId="52"/>
  </si>
  <si>
    <t>不納欠損実績率</t>
    <rPh sb="0" eb="2">
      <t>フノウ</t>
    </rPh>
    <rPh sb="2" eb="4">
      <t>ケッソン</t>
    </rPh>
    <rPh sb="4" eb="6">
      <t>ジッセキ</t>
    </rPh>
    <rPh sb="6" eb="7">
      <t>リツ</t>
    </rPh>
    <phoneticPr fontId="52"/>
  </si>
  <si>
    <t>b-c</t>
    <phoneticPr fontId="52"/>
  </si>
  <si>
    <t>d+c+e</t>
    <phoneticPr fontId="52"/>
  </si>
  <si>
    <t>一定額以上・
個別算定</t>
    <rPh sb="0" eb="2">
      <t>イッテイ</t>
    </rPh>
    <rPh sb="2" eb="3">
      <t>ガク</t>
    </rPh>
    <rPh sb="3" eb="5">
      <t>イジョウ</t>
    </rPh>
    <rPh sb="7" eb="9">
      <t>コベツ</t>
    </rPh>
    <rPh sb="9" eb="11">
      <t>サンテイ</t>
    </rPh>
    <phoneticPr fontId="8"/>
  </si>
  <si>
    <t>一定額未満・
同種ごと</t>
    <rPh sb="0" eb="2">
      <t>イッテイ</t>
    </rPh>
    <rPh sb="2" eb="3">
      <t>ガク</t>
    </rPh>
    <rPh sb="3" eb="5">
      <t>ミマン</t>
    </rPh>
    <rPh sb="7" eb="9">
      <t>ドウシュ</t>
    </rPh>
    <phoneticPr fontId="8"/>
  </si>
  <si>
    <t>不納欠損額
（Ａ)</t>
    <rPh sb="0" eb="2">
      <t>フノウ</t>
    </rPh>
    <rPh sb="2" eb="4">
      <t>ケッソン</t>
    </rPh>
    <rPh sb="4" eb="5">
      <t>ガク</t>
    </rPh>
    <phoneticPr fontId="52"/>
  </si>
  <si>
    <t>滞納繰越収入額
（Ｂ）</t>
    <rPh sb="0" eb="2">
      <t>タイノウ</t>
    </rPh>
    <rPh sb="2" eb="4">
      <t>クリコシ</t>
    </rPh>
    <rPh sb="4" eb="6">
      <t>シュウニュウ</t>
    </rPh>
    <rPh sb="6" eb="7">
      <t>ガク</t>
    </rPh>
    <phoneticPr fontId="52"/>
  </si>
  <si>
    <t>（Ａ）÷（（Ａ）＋（Ｂ））</t>
    <phoneticPr fontId="52"/>
  </si>
  <si>
    <t>地方税（合計）</t>
    <rPh sb="0" eb="3">
      <t>チホウゼイ</t>
    </rPh>
    <rPh sb="4" eb="6">
      <t>ゴウケイ</t>
    </rPh>
    <phoneticPr fontId="52"/>
  </si>
  <si>
    <t>分担金及び負担金（合計）</t>
    <rPh sb="0" eb="3">
      <t>ブンタンキン</t>
    </rPh>
    <rPh sb="3" eb="4">
      <t>オヨ</t>
    </rPh>
    <rPh sb="5" eb="8">
      <t>フタンキン</t>
    </rPh>
    <rPh sb="9" eb="11">
      <t>ゴウケイ</t>
    </rPh>
    <phoneticPr fontId="52"/>
  </si>
  <si>
    <t>－</t>
  </si>
  <si>
    <t>使用料及び手数料（合計）</t>
    <rPh sb="0" eb="2">
      <t>シヨウ</t>
    </rPh>
    <rPh sb="2" eb="3">
      <t>リョウ</t>
    </rPh>
    <rPh sb="3" eb="4">
      <t>オヨ</t>
    </rPh>
    <rPh sb="5" eb="8">
      <t>テスウリョウ</t>
    </rPh>
    <rPh sb="9" eb="11">
      <t>ゴウケイ</t>
    </rPh>
    <phoneticPr fontId="52"/>
  </si>
  <si>
    <t>財産収入（合計）</t>
    <rPh sb="0" eb="2">
      <t>ザイサン</t>
    </rPh>
    <rPh sb="2" eb="4">
      <t>シュウニュウ</t>
    </rPh>
    <rPh sb="5" eb="7">
      <t>ゴウケイ</t>
    </rPh>
    <phoneticPr fontId="52"/>
  </si>
  <si>
    <t>諸収入（合計）</t>
    <rPh sb="0" eb="3">
      <t>ショシュウニュウ</t>
    </rPh>
    <rPh sb="4" eb="6">
      <t>ゴウケイ</t>
    </rPh>
    <phoneticPr fontId="52"/>
  </si>
  <si>
    <t>Ｈ27</t>
    <phoneticPr fontId="8"/>
  </si>
  <si>
    <t>地方公営事業</t>
    <rPh sb="0" eb="2">
      <t>チホウ</t>
    </rPh>
    <rPh sb="2" eb="4">
      <t>コウエイ</t>
    </rPh>
    <rPh sb="4" eb="6">
      <t>ジギョウ</t>
    </rPh>
    <phoneticPr fontId="52"/>
  </si>
  <si>
    <t>第三セクター等</t>
    <rPh sb="0" eb="1">
      <t>ダイ</t>
    </rPh>
    <rPh sb="1" eb="2">
      <t>サン</t>
    </rPh>
    <rPh sb="6" eb="7">
      <t>トウ</t>
    </rPh>
    <phoneticPr fontId="52"/>
  </si>
  <si>
    <t>【多数の相手先への貸付金】</t>
    <rPh sb="1" eb="3">
      <t>タスウ</t>
    </rPh>
    <rPh sb="4" eb="7">
      <t>アイテサキ</t>
    </rPh>
    <rPh sb="9" eb="11">
      <t>カシツケ</t>
    </rPh>
    <rPh sb="11" eb="12">
      <t>キン</t>
    </rPh>
    <phoneticPr fontId="52"/>
  </si>
  <si>
    <t xml:space="preserve"> 　長期未払金</t>
    <rPh sb="2" eb="4">
      <t>チョウキ</t>
    </rPh>
    <rPh sb="4" eb="5">
      <t>ミ</t>
    </rPh>
    <rPh sb="5" eb="6">
      <t>バラ</t>
    </rPh>
    <rPh sb="6" eb="7">
      <t>キン</t>
    </rPh>
    <phoneticPr fontId="52"/>
  </si>
  <si>
    <t>物件の購入等</t>
    <rPh sb="0" eb="2">
      <t>ブッケン</t>
    </rPh>
    <rPh sb="3" eb="6">
      <t>コウニュウトウ</t>
    </rPh>
    <phoneticPr fontId="8"/>
  </si>
  <si>
    <t>債務保証又は損失補償</t>
    <rPh sb="0" eb="2">
      <t>サイム</t>
    </rPh>
    <rPh sb="2" eb="4">
      <t>ホショウ</t>
    </rPh>
    <rPh sb="4" eb="5">
      <t>マタ</t>
    </rPh>
    <rPh sb="6" eb="8">
      <t>ソンシツ</t>
    </rPh>
    <rPh sb="8" eb="10">
      <t>ホショウ</t>
    </rPh>
    <phoneticPr fontId="8"/>
  </si>
  <si>
    <t xml:space="preserve"> 　未払金</t>
    <rPh sb="2" eb="3">
      <t>ミ</t>
    </rPh>
    <rPh sb="3" eb="4">
      <t>バラ</t>
    </rPh>
    <rPh sb="4" eb="5">
      <t>キン</t>
    </rPh>
    <phoneticPr fontId="52"/>
  </si>
  <si>
    <t>　 注記を含めた総額</t>
    <rPh sb="2" eb="4">
      <t>チュウキ</t>
    </rPh>
    <rPh sb="5" eb="6">
      <t>フク</t>
    </rPh>
    <rPh sb="8" eb="10">
      <t>ソウガク</t>
    </rPh>
    <phoneticPr fontId="52"/>
  </si>
  <si>
    <t>1. 物件の購入等に係るもの</t>
    <rPh sb="3" eb="5">
      <t>ブッケン</t>
    </rPh>
    <rPh sb="6" eb="9">
      <t>コウニュウトウ</t>
    </rPh>
    <rPh sb="10" eb="11">
      <t>カカ</t>
    </rPh>
    <phoneticPr fontId="8"/>
  </si>
  <si>
    <t>債務負担行為
限度額（千円）</t>
    <rPh sb="0" eb="2">
      <t>サイム</t>
    </rPh>
    <rPh sb="2" eb="4">
      <t>フタン</t>
    </rPh>
    <rPh sb="4" eb="6">
      <t>コウイ</t>
    </rPh>
    <rPh sb="7" eb="9">
      <t>ゲンド</t>
    </rPh>
    <rPh sb="9" eb="10">
      <t>ガク</t>
    </rPh>
    <rPh sb="11" eb="13">
      <t>センエン</t>
    </rPh>
    <phoneticPr fontId="52"/>
  </si>
  <si>
    <t>翌年度以降支出
予定額（千円）</t>
    <rPh sb="0" eb="3">
      <t>ヨクネンド</t>
    </rPh>
    <rPh sb="3" eb="5">
      <t>イコウ</t>
    </rPh>
    <rPh sb="5" eb="7">
      <t>シシュツ</t>
    </rPh>
    <rPh sb="8" eb="10">
      <t>ヨテイ</t>
    </rPh>
    <rPh sb="10" eb="11">
      <t>ガク</t>
    </rPh>
    <rPh sb="12" eb="14">
      <t>センエン</t>
    </rPh>
    <phoneticPr fontId="8"/>
  </si>
  <si>
    <t>うち翌年度支出
予定額（千円）</t>
    <rPh sb="2" eb="5">
      <t>ヨクネンド</t>
    </rPh>
    <rPh sb="5" eb="7">
      <t>シシュツ</t>
    </rPh>
    <rPh sb="8" eb="10">
      <t>ヨテイ</t>
    </rPh>
    <rPh sb="10" eb="11">
      <t>ガク</t>
    </rPh>
    <rPh sb="12" eb="14">
      <t>センエン</t>
    </rPh>
    <phoneticPr fontId="8"/>
  </si>
  <si>
    <t>① 土地開発公社に対するもの</t>
    <rPh sb="2" eb="4">
      <t>トチ</t>
    </rPh>
    <rPh sb="4" eb="6">
      <t>カイハツ</t>
    </rPh>
    <rPh sb="6" eb="8">
      <t>コウシャ</t>
    </rPh>
    <rPh sb="9" eb="10">
      <t>タイ</t>
    </rPh>
    <phoneticPr fontId="52"/>
  </si>
  <si>
    <t>② PFI等の手法により整備した有形固定資産に係るもの</t>
    <rPh sb="23" eb="24">
      <t>カカ</t>
    </rPh>
    <phoneticPr fontId="52"/>
  </si>
  <si>
    <t>小計</t>
    <rPh sb="0" eb="2">
      <t>ショウケイ</t>
    </rPh>
    <phoneticPr fontId="52"/>
  </si>
  <si>
    <t>③ ②以外で、既に物件の引渡しもしくはサービスの提供を受けたもの</t>
    <rPh sb="3" eb="5">
      <t>イガイ</t>
    </rPh>
    <rPh sb="7" eb="8">
      <t>スデ</t>
    </rPh>
    <rPh sb="9" eb="11">
      <t>ブッケン</t>
    </rPh>
    <rPh sb="12" eb="14">
      <t>ヒキワタ</t>
    </rPh>
    <rPh sb="24" eb="26">
      <t>テイキョウ</t>
    </rPh>
    <rPh sb="27" eb="28">
      <t>ウ</t>
    </rPh>
    <phoneticPr fontId="52"/>
  </si>
  <si>
    <t>④ その他</t>
    <rPh sb="4" eb="5">
      <t>タ</t>
    </rPh>
    <phoneticPr fontId="52"/>
  </si>
  <si>
    <t>合計</t>
    <rPh sb="0" eb="2">
      <t>ゴウケイ</t>
    </rPh>
    <phoneticPr fontId="52"/>
  </si>
  <si>
    <t>2. 債務保証又は損失補償に係るもの</t>
    <rPh sb="3" eb="5">
      <t>サイム</t>
    </rPh>
    <rPh sb="5" eb="7">
      <t>ホショウ</t>
    </rPh>
    <rPh sb="7" eb="8">
      <t>マタ</t>
    </rPh>
    <rPh sb="9" eb="11">
      <t>ソンシツ</t>
    </rPh>
    <rPh sb="11" eb="13">
      <t>ホショウ</t>
    </rPh>
    <rPh sb="14" eb="15">
      <t>カカ</t>
    </rPh>
    <phoneticPr fontId="8"/>
  </si>
  <si>
    <t>債務負担行為
限度額（千円） a</t>
    <rPh sb="0" eb="2">
      <t>サイム</t>
    </rPh>
    <rPh sb="2" eb="4">
      <t>フタン</t>
    </rPh>
    <rPh sb="4" eb="6">
      <t>コウイ</t>
    </rPh>
    <rPh sb="7" eb="9">
      <t>ゲンド</t>
    </rPh>
    <rPh sb="9" eb="10">
      <t>ガク</t>
    </rPh>
    <rPh sb="11" eb="13">
      <t>センエン</t>
    </rPh>
    <phoneticPr fontId="52"/>
  </si>
  <si>
    <t>対象債務残高
（千円） b</t>
    <rPh sb="0" eb="2">
      <t>タイショウ</t>
    </rPh>
    <rPh sb="2" eb="4">
      <t>サイム</t>
    </rPh>
    <rPh sb="4" eb="6">
      <t>ザンダカ</t>
    </rPh>
    <rPh sb="8" eb="10">
      <t>センエン</t>
    </rPh>
    <phoneticPr fontId="52"/>
  </si>
  <si>
    <t>a と b のいずれか
小さい金額</t>
    <rPh sb="12" eb="13">
      <t>チイ</t>
    </rPh>
    <rPh sb="15" eb="17">
      <t>キンガク</t>
    </rPh>
    <phoneticPr fontId="52"/>
  </si>
  <si>
    <t>② 共同発行地方債に係るもの</t>
    <rPh sb="2" eb="4">
      <t>キョウドウ</t>
    </rPh>
    <rPh sb="4" eb="6">
      <t>ハッコウ</t>
    </rPh>
    <rPh sb="6" eb="9">
      <t>チホウサイ</t>
    </rPh>
    <rPh sb="10" eb="11">
      <t>カカワ</t>
    </rPh>
    <phoneticPr fontId="52"/>
  </si>
  <si>
    <t>③ ①・②以外で、履行が決定しているもの</t>
    <rPh sb="5" eb="7">
      <t>イガイ</t>
    </rPh>
    <rPh sb="9" eb="11">
      <t>リコウ</t>
    </rPh>
    <rPh sb="12" eb="14">
      <t>ケッテイ</t>
    </rPh>
    <phoneticPr fontId="52"/>
  </si>
  <si>
    <t>④ ①・②以外で、履行が決定していないもの</t>
    <rPh sb="5" eb="7">
      <t>イガイ</t>
    </rPh>
    <rPh sb="9" eb="11">
      <t>リコウ</t>
    </rPh>
    <rPh sb="12" eb="14">
      <t>ケッテイ</t>
    </rPh>
    <phoneticPr fontId="52"/>
  </si>
  <si>
    <t>対象債務残高: 債務保証又は損失補償の対象となっている債務の年度末時点での残高を入力してください。</t>
    <rPh sb="0" eb="2">
      <t>タイショウ</t>
    </rPh>
    <rPh sb="2" eb="4">
      <t>サイム</t>
    </rPh>
    <rPh sb="4" eb="6">
      <t>ザンダカ</t>
    </rPh>
    <rPh sb="8" eb="10">
      <t>サイム</t>
    </rPh>
    <rPh sb="10" eb="12">
      <t>ホショウ</t>
    </rPh>
    <rPh sb="12" eb="13">
      <t>マタ</t>
    </rPh>
    <rPh sb="14" eb="16">
      <t>ソンシツ</t>
    </rPh>
    <rPh sb="16" eb="18">
      <t>ホショウ</t>
    </rPh>
    <rPh sb="19" eb="21">
      <t>タイショウ</t>
    </rPh>
    <rPh sb="27" eb="29">
      <t>サイム</t>
    </rPh>
    <rPh sb="30" eb="33">
      <t>ネンドマツ</t>
    </rPh>
    <rPh sb="33" eb="35">
      <t>ジテン</t>
    </rPh>
    <rPh sb="37" eb="39">
      <t>ザンダカ</t>
    </rPh>
    <rPh sb="40" eb="42">
      <t>ニュウリョク</t>
    </rPh>
    <phoneticPr fontId="8"/>
  </si>
  <si>
    <t>3. その他に係るもの</t>
    <rPh sb="5" eb="6">
      <t>タ</t>
    </rPh>
    <rPh sb="7" eb="8">
      <t>カカ</t>
    </rPh>
    <phoneticPr fontId="8"/>
  </si>
  <si>
    <t>① 既に物件の引渡しもしくはサービスの提供を受けたもの</t>
    <rPh sb="2" eb="3">
      <t>スデ</t>
    </rPh>
    <rPh sb="4" eb="6">
      <t>ブッケン</t>
    </rPh>
    <rPh sb="7" eb="9">
      <t>ヒキワタ</t>
    </rPh>
    <rPh sb="19" eb="21">
      <t>テイキョウ</t>
    </rPh>
    <rPh sb="22" eb="23">
      <t>ウ</t>
    </rPh>
    <phoneticPr fontId="52"/>
  </si>
  <si>
    <t>② その他</t>
    <rPh sb="4" eb="5">
      <t>タ</t>
    </rPh>
    <phoneticPr fontId="52"/>
  </si>
  <si>
    <t>4 その他実質的な債務負担に係るもの</t>
    <rPh sb="4" eb="5">
      <t>タ</t>
    </rPh>
    <rPh sb="5" eb="8">
      <t>ジッシツテキ</t>
    </rPh>
    <rPh sb="9" eb="11">
      <t>サイム</t>
    </rPh>
    <rPh sb="11" eb="13">
      <t>フタン</t>
    </rPh>
    <rPh sb="14" eb="15">
      <t>カカ</t>
    </rPh>
    <phoneticPr fontId="8"/>
  </si>
  <si>
    <t>(1) 物件の購入等に係るもの</t>
    <rPh sb="4" eb="6">
      <t>ブッケン</t>
    </rPh>
    <rPh sb="7" eb="10">
      <t>コウニュウトウ</t>
    </rPh>
    <rPh sb="11" eb="12">
      <t>カカ</t>
    </rPh>
    <phoneticPr fontId="8"/>
  </si>
  <si>
    <t>(2) 債務保証又は損失補償に係るもの</t>
    <rPh sb="4" eb="6">
      <t>サイム</t>
    </rPh>
    <rPh sb="6" eb="8">
      <t>ホショウ</t>
    </rPh>
    <rPh sb="8" eb="9">
      <t>マタ</t>
    </rPh>
    <rPh sb="10" eb="12">
      <t>ソンシツ</t>
    </rPh>
    <rPh sb="12" eb="14">
      <t>ホショウ</t>
    </rPh>
    <rPh sb="15" eb="16">
      <t>カカ</t>
    </rPh>
    <phoneticPr fontId="8"/>
  </si>
  <si>
    <t>(3) その他に係るもの</t>
    <rPh sb="6" eb="7">
      <t>タ</t>
    </rPh>
    <rPh sb="8" eb="9">
      <t>カカ</t>
    </rPh>
    <phoneticPr fontId="8"/>
  </si>
  <si>
    <t>(1)～(3)の合計</t>
    <rPh sb="8" eb="10">
      <t>ゴウケイ</t>
    </rPh>
    <phoneticPr fontId="52"/>
  </si>
  <si>
    <t>5 土地開発公社に対するもの（再掲）</t>
    <rPh sb="2" eb="4">
      <t>トチ</t>
    </rPh>
    <rPh sb="4" eb="6">
      <t>カイハツ</t>
    </rPh>
    <rPh sb="6" eb="8">
      <t>コウシャ</t>
    </rPh>
    <rPh sb="9" eb="10">
      <t>タイ</t>
    </rPh>
    <rPh sb="15" eb="17">
      <t>サイケイ</t>
    </rPh>
    <phoneticPr fontId="8"/>
  </si>
  <si>
    <t>決算統計37表01行(1)列の金額　</t>
    <rPh sb="0" eb="4">
      <t>ケッサントウケイ</t>
    </rPh>
    <rPh sb="6" eb="7">
      <t>ヒョウ</t>
    </rPh>
    <rPh sb="9" eb="10">
      <t>ギョウ</t>
    </rPh>
    <rPh sb="13" eb="14">
      <t>レツ</t>
    </rPh>
    <rPh sb="15" eb="17">
      <t>キンガク</t>
    </rPh>
    <phoneticPr fontId="8"/>
  </si>
  <si>
    <t>決算統計37表01行(2)列の金額　</t>
    <rPh sb="0" eb="4">
      <t>ケッサントウケイ</t>
    </rPh>
    <rPh sb="6" eb="7">
      <t>ヒョウ</t>
    </rPh>
    <rPh sb="9" eb="10">
      <t>ギョウ</t>
    </rPh>
    <rPh sb="13" eb="14">
      <t>レツ</t>
    </rPh>
    <rPh sb="15" eb="17">
      <t>キンガク</t>
    </rPh>
    <phoneticPr fontId="8"/>
  </si>
  <si>
    <t>決算統計37表02行(1)列の金額　</t>
    <rPh sb="0" eb="4">
      <t>ケッサントウケイ</t>
    </rPh>
    <rPh sb="6" eb="7">
      <t>ヒョウ</t>
    </rPh>
    <rPh sb="9" eb="10">
      <t>ギョウ</t>
    </rPh>
    <rPh sb="13" eb="14">
      <t>レツ</t>
    </rPh>
    <rPh sb="15" eb="17">
      <t>キンガク</t>
    </rPh>
    <phoneticPr fontId="8"/>
  </si>
  <si>
    <t>決算統計37表02行(2)列の金額　</t>
    <rPh sb="0" eb="4">
      <t>ケッサントウケイ</t>
    </rPh>
    <rPh sb="6" eb="7">
      <t>ヒョウ</t>
    </rPh>
    <rPh sb="9" eb="10">
      <t>ギョウ</t>
    </rPh>
    <rPh sb="13" eb="14">
      <t>レツ</t>
    </rPh>
    <rPh sb="15" eb="17">
      <t>キンガク</t>
    </rPh>
    <phoneticPr fontId="8"/>
  </si>
  <si>
    <t>決算統計37表03行(1)列の金額　</t>
    <rPh sb="0" eb="4">
      <t>ケッサントウケイ</t>
    </rPh>
    <rPh sb="6" eb="7">
      <t>ヒョウ</t>
    </rPh>
    <rPh sb="9" eb="10">
      <t>ギョウ</t>
    </rPh>
    <rPh sb="13" eb="14">
      <t>レツ</t>
    </rPh>
    <rPh sb="15" eb="17">
      <t>キンガク</t>
    </rPh>
    <phoneticPr fontId="8"/>
  </si>
  <si>
    <t>決算統計37表03行(2)列の金額　</t>
    <rPh sb="0" eb="4">
      <t>ケッサントウケイ</t>
    </rPh>
    <rPh sb="6" eb="7">
      <t>ヒョウ</t>
    </rPh>
    <rPh sb="9" eb="10">
      <t>ギョウ</t>
    </rPh>
    <rPh sb="13" eb="14">
      <t>レツ</t>
    </rPh>
    <rPh sb="15" eb="17">
      <t>キンガク</t>
    </rPh>
    <phoneticPr fontId="8"/>
  </si>
  <si>
    <t>決算統計37表04行(1)列の金額　</t>
    <rPh sb="0" eb="4">
      <t>ケッサントウケイ</t>
    </rPh>
    <rPh sb="6" eb="7">
      <t>ヒョウ</t>
    </rPh>
    <rPh sb="9" eb="10">
      <t>ギョウ</t>
    </rPh>
    <rPh sb="13" eb="14">
      <t>レツ</t>
    </rPh>
    <rPh sb="15" eb="17">
      <t>キンガク</t>
    </rPh>
    <phoneticPr fontId="8"/>
  </si>
  <si>
    <t>決算統計37表04行(2)列の金額　</t>
    <rPh sb="0" eb="4">
      <t>ケッサントウケイ</t>
    </rPh>
    <rPh sb="6" eb="7">
      <t>ヒョウ</t>
    </rPh>
    <rPh sb="9" eb="10">
      <t>ギョウ</t>
    </rPh>
    <rPh sb="13" eb="14">
      <t>レツ</t>
    </rPh>
    <rPh sb="15" eb="17">
      <t>キンガク</t>
    </rPh>
    <phoneticPr fontId="8"/>
  </si>
  <si>
    <t>例）PFIによる庁舎整備</t>
    <rPh sb="0" eb="1">
      <t>レイ</t>
    </rPh>
    <rPh sb="8" eb="10">
      <t>チョウシャ</t>
    </rPh>
    <rPh sb="10" eb="12">
      <t>セイビ</t>
    </rPh>
    <phoneticPr fontId="52"/>
  </si>
  <si>
    <t>例）公団立替施工による学校整備</t>
    <rPh sb="0" eb="1">
      <t>レイ</t>
    </rPh>
    <rPh sb="2" eb="4">
      <t>コウダン</t>
    </rPh>
    <rPh sb="4" eb="6">
      <t>タテカエ</t>
    </rPh>
    <rPh sb="6" eb="8">
      <t>セコウ</t>
    </rPh>
    <rPh sb="11" eb="13">
      <t>ガッコウ</t>
    </rPh>
    <rPh sb="13" eb="15">
      <t>セイビ</t>
    </rPh>
    <phoneticPr fontId="52"/>
  </si>
  <si>
    <t>例）リース契約</t>
    <rPh sb="0" eb="1">
      <t>レイ</t>
    </rPh>
    <rPh sb="5" eb="7">
      <t>ケイヤク</t>
    </rPh>
    <phoneticPr fontId="52"/>
  </si>
  <si>
    <t>小田池川線</t>
    <rPh sb="0" eb="2">
      <t>オダ</t>
    </rPh>
    <rPh sb="2" eb="4">
      <t>イケガワ</t>
    </rPh>
    <rPh sb="4" eb="5">
      <t>セン</t>
    </rPh>
    <phoneticPr fontId="8"/>
  </si>
  <si>
    <t>東津野城川線</t>
    <rPh sb="0" eb="1">
      <t>ヒガシ</t>
    </rPh>
    <rPh sb="1" eb="3">
      <t>ツノ</t>
    </rPh>
    <rPh sb="3" eb="5">
      <t>シロカワ</t>
    </rPh>
    <rPh sb="5" eb="6">
      <t>セン</t>
    </rPh>
    <phoneticPr fontId="8"/>
  </si>
  <si>
    <t>四国カルスト</t>
    <rPh sb="0" eb="2">
      <t>シコク</t>
    </rPh>
    <phoneticPr fontId="8"/>
  </si>
  <si>
    <t>久万の里</t>
    <rPh sb="0" eb="2">
      <t>クマ</t>
    </rPh>
    <rPh sb="3" eb="4">
      <t>サト</t>
    </rPh>
    <phoneticPr fontId="8"/>
  </si>
  <si>
    <t>ふるさと村指定管理</t>
    <rPh sb="4" eb="5">
      <t>ムラ</t>
    </rPh>
    <rPh sb="5" eb="7">
      <t>シテイ</t>
    </rPh>
    <rPh sb="7" eb="9">
      <t>カンリ</t>
    </rPh>
    <phoneticPr fontId="8"/>
  </si>
  <si>
    <t>第2次健康づくり計画及び食育計画策定業務委託</t>
    <rPh sb="0" eb="1">
      <t>ダイ</t>
    </rPh>
    <rPh sb="2" eb="3">
      <t>ジ</t>
    </rPh>
    <rPh sb="3" eb="5">
      <t>ケンコウ</t>
    </rPh>
    <rPh sb="8" eb="10">
      <t>ケイカク</t>
    </rPh>
    <rPh sb="10" eb="11">
      <t>オヨ</t>
    </rPh>
    <rPh sb="12" eb="14">
      <t>ショクイク</t>
    </rPh>
    <rPh sb="14" eb="16">
      <t>ケイカク</t>
    </rPh>
    <rPh sb="16" eb="18">
      <t>サクテイ</t>
    </rPh>
    <rPh sb="18" eb="20">
      <t>ギョウム</t>
    </rPh>
    <rPh sb="20" eb="22">
      <t>イタク</t>
    </rPh>
    <phoneticPr fontId="8"/>
  </si>
  <si>
    <t>　</t>
    <phoneticPr fontId="52"/>
  </si>
  <si>
    <t>物件の購入等に係るもの(単純集計）</t>
    <rPh sb="0" eb="2">
      <t>ブッケン</t>
    </rPh>
    <rPh sb="3" eb="5">
      <t>コウニュウ</t>
    </rPh>
    <rPh sb="5" eb="6">
      <t>トウ</t>
    </rPh>
    <rPh sb="7" eb="8">
      <t>カカ</t>
    </rPh>
    <rPh sb="12" eb="14">
      <t>タンジュン</t>
    </rPh>
    <rPh sb="14" eb="16">
      <t>シュウケイ</t>
    </rPh>
    <phoneticPr fontId="52"/>
  </si>
  <si>
    <t>→下段（用地取得済み分）を除いて注記対象となる</t>
    <rPh sb="1" eb="3">
      <t>ゲダン</t>
    </rPh>
    <rPh sb="4" eb="6">
      <t>ヨウチ</t>
    </rPh>
    <rPh sb="6" eb="8">
      <t>シュトク</t>
    </rPh>
    <rPh sb="8" eb="9">
      <t>ズ</t>
    </rPh>
    <rPh sb="10" eb="11">
      <t>ブン</t>
    </rPh>
    <rPh sb="13" eb="14">
      <t>ノゾ</t>
    </rPh>
    <rPh sb="16" eb="18">
      <t>チュウキ</t>
    </rPh>
    <rPh sb="18" eb="20">
      <t>タイショウ</t>
    </rPh>
    <phoneticPr fontId="52"/>
  </si>
  <si>
    <t>上記のうち、すでに用地取得済みのもの</t>
    <rPh sb="0" eb="2">
      <t>ジョウキ</t>
    </rPh>
    <rPh sb="9" eb="11">
      <t>ヨウチ</t>
    </rPh>
    <rPh sb="11" eb="13">
      <t>シュトク</t>
    </rPh>
    <rPh sb="13" eb="14">
      <t>ズ</t>
    </rPh>
    <phoneticPr fontId="52"/>
  </si>
  <si>
    <t>→用地取得済み分は未払計上する（別途計算）</t>
    <rPh sb="1" eb="3">
      <t>ヨウチ</t>
    </rPh>
    <rPh sb="3" eb="5">
      <t>シュトク</t>
    </rPh>
    <rPh sb="5" eb="6">
      <t>ズ</t>
    </rPh>
    <rPh sb="7" eb="8">
      <t>ブン</t>
    </rPh>
    <rPh sb="9" eb="11">
      <t>ミバライ</t>
    </rPh>
    <rPh sb="11" eb="13">
      <t>ケイジョウ</t>
    </rPh>
    <rPh sb="16" eb="18">
      <t>ベット</t>
    </rPh>
    <rPh sb="18" eb="20">
      <t>ケイサン</t>
    </rPh>
    <phoneticPr fontId="52"/>
  </si>
  <si>
    <t>債務保証等に係るもの（単純集計）</t>
    <rPh sb="0" eb="2">
      <t>サイム</t>
    </rPh>
    <rPh sb="2" eb="4">
      <t>ホショウ</t>
    </rPh>
    <rPh sb="4" eb="5">
      <t>トウ</t>
    </rPh>
    <rPh sb="6" eb="7">
      <t>カカ</t>
    </rPh>
    <rPh sb="11" eb="13">
      <t>タンジュン</t>
    </rPh>
    <rPh sb="13" eb="15">
      <t>シュウケイ</t>
    </rPh>
    <phoneticPr fontId="52"/>
  </si>
  <si>
    <t>債務保証等に係るもの（重複控除）</t>
    <rPh sb="0" eb="2">
      <t>サイム</t>
    </rPh>
    <rPh sb="2" eb="4">
      <t>ホショウ</t>
    </rPh>
    <rPh sb="4" eb="5">
      <t>トウ</t>
    </rPh>
    <rPh sb="6" eb="7">
      <t>カカ</t>
    </rPh>
    <rPh sb="11" eb="13">
      <t>チョウフク</t>
    </rPh>
    <rPh sb="13" eb="15">
      <t>コウジョ</t>
    </rPh>
    <phoneticPr fontId="52"/>
  </si>
  <si>
    <t>→物件購入等分を除いた債務保証額が注記対象となる</t>
    <rPh sb="1" eb="3">
      <t>ブッケン</t>
    </rPh>
    <rPh sb="3" eb="6">
      <t>コウニュウトウ</t>
    </rPh>
    <rPh sb="6" eb="7">
      <t>ブン</t>
    </rPh>
    <rPh sb="8" eb="9">
      <t>ノゾ</t>
    </rPh>
    <rPh sb="11" eb="13">
      <t>サイム</t>
    </rPh>
    <rPh sb="13" eb="15">
      <t>ホショウ</t>
    </rPh>
    <rPh sb="15" eb="16">
      <t>ガク</t>
    </rPh>
    <rPh sb="17" eb="19">
      <t>チュウキ</t>
    </rPh>
    <rPh sb="19" eb="21">
      <t>タイショウ</t>
    </rPh>
    <phoneticPr fontId="52"/>
  </si>
  <si>
    <t>（平成２８年　４月　１日現在）</t>
    <rPh sb="1" eb="3">
      <t>ヘイセイ</t>
    </rPh>
    <rPh sb="5" eb="6">
      <t>ネン</t>
    </rPh>
    <rPh sb="8" eb="9">
      <t>ガツ</t>
    </rPh>
    <rPh sb="11" eb="12">
      <t>ニチ</t>
    </rPh>
    <rPh sb="12" eb="14">
      <t>ゲンザイ</t>
    </rPh>
    <phoneticPr fontId="8"/>
  </si>
  <si>
    <t>備考</t>
    <rPh sb="0" eb="2">
      <t>ビコウ</t>
    </rPh>
    <phoneticPr fontId="8"/>
  </si>
  <si>
    <t>法定福利費含む</t>
    <rPh sb="0" eb="2">
      <t>ホウテイ</t>
    </rPh>
    <rPh sb="2" eb="4">
      <t>フクリ</t>
    </rPh>
    <rPh sb="4" eb="5">
      <t>ヒ</t>
    </rPh>
    <rPh sb="5" eb="6">
      <t>フク</t>
    </rPh>
    <phoneticPr fontId="8"/>
  </si>
  <si>
    <t>⑥公債の明細</t>
    <rPh sb="1" eb="3">
      <t>コウサイ</t>
    </rPh>
    <rPh sb="4" eb="6">
      <t>メイサイ</t>
    </rPh>
    <phoneticPr fontId="8"/>
  </si>
  <si>
    <t>⑦引当金の明細</t>
    <rPh sb="1" eb="4">
      <t>ヒキアテキン</t>
    </rPh>
    <rPh sb="5" eb="7">
      <t>メイサイ</t>
    </rPh>
    <phoneticPr fontId="43"/>
  </si>
  <si>
    <t>⑧債務負担行為の明細</t>
    <rPh sb="1" eb="3">
      <t>サイム</t>
    </rPh>
    <rPh sb="3" eb="5">
      <t>フタン</t>
    </rPh>
    <rPh sb="5" eb="7">
      <t>コウイ</t>
    </rPh>
    <rPh sb="8" eb="10">
      <t>メイサイ</t>
    </rPh>
    <phoneticPr fontId="8"/>
  </si>
  <si>
    <t>個人町民税</t>
    <rPh sb="0" eb="2">
      <t>コジン</t>
    </rPh>
    <rPh sb="2" eb="4">
      <t>チョウミン</t>
    </rPh>
    <rPh sb="4" eb="5">
      <t>ゼイ</t>
    </rPh>
    <phoneticPr fontId="8"/>
  </si>
  <si>
    <t>法人町民税</t>
    <rPh sb="0" eb="2">
      <t>ホウジン</t>
    </rPh>
    <rPh sb="2" eb="4">
      <t>チョウミン</t>
    </rPh>
    <rPh sb="4" eb="5">
      <t>ゼイ</t>
    </rPh>
    <phoneticPr fontId="8"/>
  </si>
  <si>
    <t>固定資産税</t>
    <rPh sb="0" eb="2">
      <t>コテイ</t>
    </rPh>
    <rPh sb="2" eb="4">
      <t>シサン</t>
    </rPh>
    <rPh sb="4" eb="5">
      <t>ゼイ</t>
    </rPh>
    <phoneticPr fontId="8"/>
  </si>
  <si>
    <t>住宅使用料</t>
    <rPh sb="0" eb="2">
      <t>ジュウタク</t>
    </rPh>
    <phoneticPr fontId="8"/>
  </si>
  <si>
    <t>し尿処理手数料</t>
    <rPh sb="1" eb="2">
      <t>ニョウ</t>
    </rPh>
    <rPh sb="2" eb="4">
      <t>ショリ</t>
    </rPh>
    <rPh sb="4" eb="6">
      <t>テスウ</t>
    </rPh>
    <phoneticPr fontId="8"/>
  </si>
  <si>
    <t>道路占用料</t>
    <rPh sb="0" eb="2">
      <t>ドウロ</t>
    </rPh>
    <rPh sb="2" eb="4">
      <t>センヨウ</t>
    </rPh>
    <rPh sb="4" eb="5">
      <t>リョウ</t>
    </rPh>
    <phoneticPr fontId="8"/>
  </si>
  <si>
    <t>高齢者福祉費分担金</t>
    <rPh sb="0" eb="3">
      <t>コウレイシャ</t>
    </rPh>
    <rPh sb="3" eb="5">
      <t>フクシ</t>
    </rPh>
    <rPh sb="5" eb="6">
      <t>ヒ</t>
    </rPh>
    <rPh sb="6" eb="9">
      <t>ブンタンキン</t>
    </rPh>
    <phoneticPr fontId="8"/>
  </si>
  <si>
    <t>児童福祉費分担金</t>
    <rPh sb="0" eb="2">
      <t>ジドウ</t>
    </rPh>
    <rPh sb="2" eb="4">
      <t>フクシ</t>
    </rPh>
    <rPh sb="4" eb="5">
      <t>ヒ</t>
    </rPh>
    <rPh sb="5" eb="8">
      <t>ブンタンキン</t>
    </rPh>
    <phoneticPr fontId="8"/>
  </si>
  <si>
    <t>月極駐車場他</t>
    <rPh sb="0" eb="2">
      <t>ツキギメ</t>
    </rPh>
    <rPh sb="2" eb="5">
      <t>チュウシャジョウ</t>
    </rPh>
    <rPh sb="5" eb="6">
      <t>ホカ</t>
    </rPh>
    <phoneticPr fontId="8"/>
  </si>
  <si>
    <t>高額医療</t>
    <rPh sb="0" eb="2">
      <t>コウガク</t>
    </rPh>
    <rPh sb="2" eb="4">
      <t>イリョウ</t>
    </rPh>
    <phoneticPr fontId="8"/>
  </si>
  <si>
    <t>Ｈ</t>
    <phoneticPr fontId="8"/>
  </si>
  <si>
    <t>後期高齢者医療保険料（後期高齢者医療保険事業特別会計）</t>
    <rPh sb="11" eb="13">
      <t>コウキ</t>
    </rPh>
    <rPh sb="13" eb="16">
      <t>コウレイシャ</t>
    </rPh>
    <rPh sb="16" eb="18">
      <t>イリョウ</t>
    </rPh>
    <rPh sb="18" eb="20">
      <t>ホケン</t>
    </rPh>
    <rPh sb="20" eb="22">
      <t>ジギョウ</t>
    </rPh>
    <rPh sb="22" eb="24">
      <t>トクベツ</t>
    </rPh>
    <rPh sb="24" eb="26">
      <t>カイケイ</t>
    </rPh>
    <phoneticPr fontId="8"/>
  </si>
  <si>
    <t>国民健康保険税（国民健康保険事業特別会計）</t>
    <rPh sb="0" eb="4">
      <t>コクミンケンコウ</t>
    </rPh>
    <rPh sb="4" eb="6">
      <t>ホケン</t>
    </rPh>
    <rPh sb="6" eb="7">
      <t>ゼイ</t>
    </rPh>
    <rPh sb="8" eb="10">
      <t>コクミン</t>
    </rPh>
    <rPh sb="10" eb="12">
      <t>ケンコウ</t>
    </rPh>
    <rPh sb="12" eb="14">
      <t>ホケン</t>
    </rPh>
    <rPh sb="14" eb="16">
      <t>ジギョウ</t>
    </rPh>
    <rPh sb="16" eb="18">
      <t>トクベツ</t>
    </rPh>
    <rPh sb="18" eb="20">
      <t>カイケイ</t>
    </rPh>
    <phoneticPr fontId="8"/>
  </si>
  <si>
    <t>介護保険料（介護保険事業特別会計）</t>
    <rPh sb="0" eb="2">
      <t>カイゴ</t>
    </rPh>
    <rPh sb="2" eb="4">
      <t>ホケン</t>
    </rPh>
    <rPh sb="4" eb="5">
      <t>リョウ</t>
    </rPh>
    <rPh sb="6" eb="8">
      <t>カイゴ</t>
    </rPh>
    <rPh sb="8" eb="10">
      <t>ホケン</t>
    </rPh>
    <rPh sb="10" eb="12">
      <t>ジギョウ</t>
    </rPh>
    <rPh sb="12" eb="14">
      <t>トクベツ</t>
    </rPh>
    <rPh sb="14" eb="16">
      <t>カイケイ</t>
    </rPh>
    <phoneticPr fontId="8"/>
  </si>
  <si>
    <t>農業集落排水使用料（農業集落排水事業特別会計）</t>
    <rPh sb="0" eb="2">
      <t>ノウギョウ</t>
    </rPh>
    <rPh sb="2" eb="4">
      <t>シュウラク</t>
    </rPh>
    <rPh sb="4" eb="6">
      <t>ハイスイ</t>
    </rPh>
    <rPh sb="6" eb="9">
      <t>シヨウリョウ</t>
    </rPh>
    <rPh sb="10" eb="12">
      <t>ノウギョウ</t>
    </rPh>
    <rPh sb="12" eb="14">
      <t>シュウラク</t>
    </rPh>
    <rPh sb="14" eb="16">
      <t>ハイスイ</t>
    </rPh>
    <rPh sb="16" eb="18">
      <t>ジギョウ</t>
    </rPh>
    <rPh sb="18" eb="20">
      <t>トクベツ</t>
    </rPh>
    <rPh sb="20" eb="22">
      <t>カイケイ</t>
    </rPh>
    <phoneticPr fontId="8"/>
  </si>
  <si>
    <t>公共下水道使用料（公共下水道事業特別会計）</t>
    <rPh sb="0" eb="4">
      <t>コウキョウゲスイ</t>
    </rPh>
    <rPh sb="4" eb="5">
      <t>ミチ</t>
    </rPh>
    <rPh sb="5" eb="8">
      <t>シヨウリョウ</t>
    </rPh>
    <rPh sb="9" eb="11">
      <t>コウキョウ</t>
    </rPh>
    <rPh sb="11" eb="14">
      <t>ゲスイドウ</t>
    </rPh>
    <rPh sb="14" eb="16">
      <t>ジギョウ</t>
    </rPh>
    <rPh sb="16" eb="18">
      <t>トクベツ</t>
    </rPh>
    <rPh sb="18" eb="20">
      <t>カイケイ</t>
    </rPh>
    <phoneticPr fontId="8"/>
  </si>
  <si>
    <t>浄化槽使用料（浄化槽事業特別会計）</t>
    <rPh sb="0" eb="3">
      <t>ジョウカソウ</t>
    </rPh>
    <rPh sb="3" eb="6">
      <t>シヨウリョウ</t>
    </rPh>
    <rPh sb="7" eb="10">
      <t>ジョウカソウ</t>
    </rPh>
    <rPh sb="10" eb="12">
      <t>ジギョウ</t>
    </rPh>
    <rPh sb="12" eb="14">
      <t>トクベツ</t>
    </rPh>
    <rPh sb="14" eb="16">
      <t>カイケイ</t>
    </rPh>
    <phoneticPr fontId="8"/>
  </si>
  <si>
    <t>歳計外現金</t>
    <rPh sb="0" eb="1">
      <t>トシ</t>
    </rPh>
    <rPh sb="1" eb="2">
      <t>ケイ</t>
    </rPh>
    <rPh sb="2" eb="3">
      <t>ガイ</t>
    </rPh>
    <rPh sb="3" eb="5">
      <t>ゲンキン</t>
    </rPh>
    <phoneticPr fontId="8"/>
  </si>
  <si>
    <t>取得原価</t>
    <rPh sb="0" eb="2">
      <t>シュトク</t>
    </rPh>
    <rPh sb="2" eb="4">
      <t>ゲンカ</t>
    </rPh>
    <phoneticPr fontId="8"/>
  </si>
  <si>
    <t>時価</t>
    <rPh sb="0" eb="2">
      <t>ジカ</t>
    </rPh>
    <phoneticPr fontId="8"/>
  </si>
  <si>
    <t>流動・固定のヒアリング</t>
    <rPh sb="0" eb="2">
      <t>リュウドウ</t>
    </rPh>
    <rPh sb="3" eb="5">
      <t>コテイ</t>
    </rPh>
    <phoneticPr fontId="8"/>
  </si>
  <si>
    <t>凶荒予備事業特別会計</t>
    <rPh sb="0" eb="2">
      <t>キョウコウ</t>
    </rPh>
    <rPh sb="2" eb="4">
      <t>ヨビ</t>
    </rPh>
    <rPh sb="4" eb="6">
      <t>ジギョウ</t>
    </rPh>
    <rPh sb="6" eb="8">
      <t>トクベツ</t>
    </rPh>
    <rPh sb="8" eb="10">
      <t>カイケイ</t>
    </rPh>
    <phoneticPr fontId="8"/>
  </si>
  <si>
    <t>備考</t>
    <rPh sb="0" eb="2">
      <t>ビコウ</t>
    </rPh>
    <phoneticPr fontId="8"/>
  </si>
  <si>
    <t>㈱伊予銀行</t>
    <rPh sb="1" eb="3">
      <t>イヨ</t>
    </rPh>
    <rPh sb="3" eb="5">
      <t>ギンコウ</t>
    </rPh>
    <phoneticPr fontId="8"/>
  </si>
  <si>
    <t>四国電力㈱</t>
    <rPh sb="0" eb="2">
      <t>シコク</t>
    </rPh>
    <rPh sb="2" eb="4">
      <t>デンリョク</t>
    </rPh>
    <phoneticPr fontId="8"/>
  </si>
  <si>
    <t>㈱みずほﾌｨﾅﾝｼｬﾙｸﾞﾙｰﾌﾟ</t>
    <phoneticPr fontId="8"/>
  </si>
  <si>
    <t>伊予鉄道㈱</t>
    <rPh sb="0" eb="2">
      <t>イヨ</t>
    </rPh>
    <rPh sb="2" eb="4">
      <t>テツドウ</t>
    </rPh>
    <phoneticPr fontId="8"/>
  </si>
  <si>
    <t>愛媛マンダリンパイレーツ㈱</t>
    <rPh sb="0" eb="2">
      <t>エヒメ</t>
    </rPh>
    <phoneticPr fontId="8"/>
  </si>
  <si>
    <t>㈱愛媛FC</t>
    <rPh sb="1" eb="3">
      <t>エヒメ</t>
    </rPh>
    <phoneticPr fontId="8"/>
  </si>
  <si>
    <t>有価証券</t>
    <rPh sb="0" eb="2">
      <t>ユウカ</t>
    </rPh>
    <rPh sb="2" eb="4">
      <t>ショウケン</t>
    </rPh>
    <phoneticPr fontId="8"/>
  </si>
  <si>
    <t>まちづくり地域振興基金</t>
    <rPh sb="5" eb="7">
      <t>チイキ</t>
    </rPh>
    <rPh sb="7" eb="9">
      <t>シンコウ</t>
    </rPh>
    <rPh sb="9" eb="11">
      <t>キキン</t>
    </rPh>
    <phoneticPr fontId="7"/>
  </si>
  <si>
    <t>代替バス購入基金</t>
    <rPh sb="0" eb="2">
      <t>ダイタイ</t>
    </rPh>
    <rPh sb="4" eb="6">
      <t>コウニュウ</t>
    </rPh>
    <rPh sb="6" eb="8">
      <t>キキン</t>
    </rPh>
    <phoneticPr fontId="8"/>
  </si>
  <si>
    <t>原価・時価</t>
    <rPh sb="0" eb="2">
      <t>ゲンカ</t>
    </rPh>
    <rPh sb="3" eb="5">
      <t>ジカ</t>
    </rPh>
    <phoneticPr fontId="8"/>
  </si>
  <si>
    <t>内訳</t>
    <rPh sb="0" eb="2">
      <t>ウチワケ</t>
    </rPh>
    <phoneticPr fontId="8"/>
  </si>
  <si>
    <t>地域福祉基金</t>
    <rPh sb="0" eb="2">
      <t>チイキ</t>
    </rPh>
    <rPh sb="2" eb="4">
      <t>フクシ</t>
    </rPh>
    <rPh sb="4" eb="6">
      <t>キキン</t>
    </rPh>
    <phoneticPr fontId="8"/>
  </si>
  <si>
    <t>養護老人ホームささゆり荘福祉基金</t>
    <rPh sb="0" eb="4">
      <t>ヨウゴロウジン</t>
    </rPh>
    <rPh sb="11" eb="12">
      <t>ソウ</t>
    </rPh>
    <rPh sb="12" eb="14">
      <t>フクシ</t>
    </rPh>
    <rPh sb="14" eb="16">
      <t>キキン</t>
    </rPh>
    <phoneticPr fontId="8"/>
  </si>
  <si>
    <t>新規就農育成基金</t>
    <rPh sb="0" eb="2">
      <t>シンキ</t>
    </rPh>
    <rPh sb="2" eb="4">
      <t>シュウノウ</t>
    </rPh>
    <rPh sb="4" eb="6">
      <t>イクセイ</t>
    </rPh>
    <rPh sb="6" eb="8">
      <t>キキン</t>
    </rPh>
    <phoneticPr fontId="8"/>
  </si>
  <si>
    <t>※廃止</t>
    <rPh sb="1" eb="3">
      <t>ハイシ</t>
    </rPh>
    <phoneticPr fontId="8"/>
  </si>
  <si>
    <t>中山間ふるさと水と土保全基金</t>
    <rPh sb="0" eb="1">
      <t>チュウ</t>
    </rPh>
    <rPh sb="1" eb="3">
      <t>サンカン</t>
    </rPh>
    <rPh sb="7" eb="8">
      <t>ミズ</t>
    </rPh>
    <rPh sb="9" eb="10">
      <t>ツチ</t>
    </rPh>
    <rPh sb="10" eb="12">
      <t>ホゼン</t>
    </rPh>
    <rPh sb="12" eb="14">
      <t>キキン</t>
    </rPh>
    <phoneticPr fontId="8"/>
  </si>
  <si>
    <t>肉用牛産地強化支援事業基金</t>
    <rPh sb="0" eb="2">
      <t>ニクヨウ</t>
    </rPh>
    <rPh sb="2" eb="3">
      <t>ウシ</t>
    </rPh>
    <rPh sb="3" eb="5">
      <t>サンチ</t>
    </rPh>
    <rPh sb="5" eb="7">
      <t>キョウカ</t>
    </rPh>
    <rPh sb="7" eb="9">
      <t>シエン</t>
    </rPh>
    <rPh sb="9" eb="11">
      <t>ジギョウ</t>
    </rPh>
    <rPh sb="11" eb="13">
      <t>キキン</t>
    </rPh>
    <phoneticPr fontId="8"/>
  </si>
  <si>
    <t>地方債（Ｈ29年度以降の残高）</t>
    <rPh sb="0" eb="3">
      <t>チホウサイ</t>
    </rPh>
    <rPh sb="7" eb="9">
      <t>ネンド</t>
    </rPh>
    <rPh sb="9" eb="11">
      <t>イコウ</t>
    </rPh>
    <rPh sb="12" eb="14">
      <t>ザンダカ</t>
    </rPh>
    <phoneticPr fontId="8"/>
  </si>
  <si>
    <t>固定資産の勘定科目特定</t>
    <rPh sb="0" eb="2">
      <t>コテイ</t>
    </rPh>
    <rPh sb="2" eb="4">
      <t>シサン</t>
    </rPh>
    <rPh sb="5" eb="7">
      <t>カンジョウ</t>
    </rPh>
    <rPh sb="7" eb="9">
      <t>カモク</t>
    </rPh>
    <rPh sb="9" eb="11">
      <t>トクテイ</t>
    </rPh>
    <phoneticPr fontId="8"/>
  </si>
  <si>
    <t>美術品等取得基金</t>
    <rPh sb="0" eb="2">
      <t>ビジュツ</t>
    </rPh>
    <rPh sb="2" eb="3">
      <t>ヒン</t>
    </rPh>
    <rPh sb="3" eb="4">
      <t>トウ</t>
    </rPh>
    <rPh sb="4" eb="6">
      <t>シュトク</t>
    </rPh>
    <rPh sb="6" eb="8">
      <t>キキン</t>
    </rPh>
    <phoneticPr fontId="8"/>
  </si>
  <si>
    <t>平成28年
6月支給額</t>
    <rPh sb="7" eb="8">
      <t>ガツ</t>
    </rPh>
    <rPh sb="8" eb="11">
      <t>シキュウガク</t>
    </rPh>
    <phoneticPr fontId="8"/>
  </si>
  <si>
    <t>平成28年6月支給額に係る法定福利費相当額</t>
    <rPh sb="6" eb="7">
      <t>ガツ</t>
    </rPh>
    <rPh sb="7" eb="10">
      <t>シキュウガク</t>
    </rPh>
    <phoneticPr fontId="8"/>
  </si>
  <si>
    <t>平成27年度末賞与等引当金</t>
    <rPh sb="6" eb="7">
      <t>マツ</t>
    </rPh>
    <rPh sb="7" eb="9">
      <t>ショウヨ</t>
    </rPh>
    <rPh sb="10" eb="12">
      <t>ヒキアテ</t>
    </rPh>
    <rPh sb="12" eb="13">
      <t>キン</t>
    </rPh>
    <phoneticPr fontId="8"/>
  </si>
  <si>
    <t>１年以内償還予定地方債（Ｈ28）</t>
    <rPh sb="1" eb="2">
      <t>ネン</t>
    </rPh>
    <rPh sb="2" eb="4">
      <t>イナイ</t>
    </rPh>
    <rPh sb="4" eb="6">
      <t>ショウカン</t>
    </rPh>
    <rPh sb="6" eb="8">
      <t>ヨテイ</t>
    </rPh>
    <rPh sb="8" eb="11">
      <t>チホウサイ</t>
    </rPh>
    <phoneticPr fontId="8"/>
  </si>
  <si>
    <t>平成27年度
健全化４⑤Ａ
（一般+特別）</t>
    <rPh sb="7" eb="10">
      <t>ケンゼンカ</t>
    </rPh>
    <phoneticPr fontId="8"/>
  </si>
  <si>
    <t>平成27年度健全化４⑥Ｆ</t>
    <rPh sb="6" eb="9">
      <t>ケンゼンカ</t>
    </rPh>
    <phoneticPr fontId="74"/>
  </si>
  <si>
    <t>取得価額（円）
(A)</t>
    <rPh sb="0" eb="2">
      <t>シュトク</t>
    </rPh>
    <rPh sb="2" eb="4">
      <t>カガク</t>
    </rPh>
    <rPh sb="5" eb="6">
      <t>エン</t>
    </rPh>
    <phoneticPr fontId="8"/>
  </si>
  <si>
    <t>前年度までの投資損失計上額（円）
(B)</t>
    <rPh sb="0" eb="3">
      <t>ゼンネンド</t>
    </rPh>
    <rPh sb="6" eb="8">
      <t>トウシ</t>
    </rPh>
    <rPh sb="8" eb="10">
      <t>ソンシツ</t>
    </rPh>
    <rPh sb="10" eb="12">
      <t>ケイジョウ</t>
    </rPh>
    <rPh sb="12" eb="13">
      <t>ガク</t>
    </rPh>
    <rPh sb="14" eb="15">
      <t>エン</t>
    </rPh>
    <phoneticPr fontId="8"/>
  </si>
  <si>
    <t>出資（出捐）先の
純資産額（円）
(E)</t>
    <rPh sb="0" eb="2">
      <t>シュッシ</t>
    </rPh>
    <rPh sb="3" eb="5">
      <t>シュツエン</t>
    </rPh>
    <rPh sb="6" eb="7">
      <t>サキ</t>
    </rPh>
    <rPh sb="9" eb="12">
      <t>ジュンシサン</t>
    </rPh>
    <rPh sb="12" eb="13">
      <t>ガク</t>
    </rPh>
    <rPh sb="14" eb="15">
      <t>エン</t>
    </rPh>
    <phoneticPr fontId="8"/>
  </si>
  <si>
    <t>投資損失引当金
（円）
(G) = (A) - (F)</t>
    <rPh sb="0" eb="2">
      <t>トウシ</t>
    </rPh>
    <rPh sb="2" eb="4">
      <t>ソンシツ</t>
    </rPh>
    <rPh sb="4" eb="6">
      <t>ヒキアテ</t>
    </rPh>
    <rPh sb="6" eb="7">
      <t>キン</t>
    </rPh>
    <rPh sb="9" eb="10">
      <t>エン</t>
    </rPh>
    <phoneticPr fontId="8"/>
  </si>
  <si>
    <t>投資損失（円）
(G) - (B)</t>
    <rPh sb="0" eb="2">
      <t>トウシ</t>
    </rPh>
    <rPh sb="2" eb="4">
      <t>ソンシツ</t>
    </rPh>
    <rPh sb="5" eb="6">
      <t>エン</t>
    </rPh>
    <phoneticPr fontId="8"/>
  </si>
  <si>
    <t xml:space="preserve">実質価額（円）
(F)　=　(D) × (E) </t>
    <rPh sb="0" eb="2">
      <t>ジッシツ</t>
    </rPh>
    <rPh sb="2" eb="3">
      <t>カ</t>
    </rPh>
    <rPh sb="3" eb="4">
      <t>ガク</t>
    </rPh>
    <rPh sb="5" eb="6">
      <t>エン</t>
    </rPh>
    <phoneticPr fontId="8"/>
  </si>
  <si>
    <t xml:space="preserve">帳簿価額（円）
(C)　=　(A) - (B) </t>
    <rPh sb="0" eb="2">
      <t>チョウボ</t>
    </rPh>
    <rPh sb="2" eb="3">
      <t>アタイ</t>
    </rPh>
    <rPh sb="3" eb="4">
      <t>ガク</t>
    </rPh>
    <rPh sb="5" eb="6">
      <t>エン</t>
    </rPh>
    <phoneticPr fontId="8"/>
  </si>
  <si>
    <t xml:space="preserve">取得価額（円）
(C)　=　(A) × (B) </t>
    <rPh sb="0" eb="2">
      <t>シュトク</t>
    </rPh>
    <rPh sb="2" eb="3">
      <t>アタイ</t>
    </rPh>
    <rPh sb="3" eb="4">
      <t>ガク</t>
    </rPh>
    <rPh sb="5" eb="6">
      <t>エン</t>
    </rPh>
    <phoneticPr fontId="8"/>
  </si>
  <si>
    <t>前年度までの投資損失計上額（円）
(D)</t>
    <rPh sb="0" eb="3">
      <t>ゼンネンド</t>
    </rPh>
    <rPh sb="6" eb="8">
      <t>トウシ</t>
    </rPh>
    <rPh sb="8" eb="10">
      <t>ソンシツ</t>
    </rPh>
    <rPh sb="10" eb="12">
      <t>ケイジョウ</t>
    </rPh>
    <rPh sb="12" eb="13">
      <t>ガク</t>
    </rPh>
    <rPh sb="14" eb="15">
      <t>エン</t>
    </rPh>
    <phoneticPr fontId="8"/>
  </si>
  <si>
    <t xml:space="preserve">帳簿価額（円）
(E)　=　(C) － (D) </t>
    <rPh sb="0" eb="2">
      <t>チョウボ</t>
    </rPh>
    <rPh sb="2" eb="3">
      <t>アタイ</t>
    </rPh>
    <rPh sb="3" eb="4">
      <t>ガク</t>
    </rPh>
    <rPh sb="5" eb="6">
      <t>エン</t>
    </rPh>
    <phoneticPr fontId="8"/>
  </si>
  <si>
    <t xml:space="preserve">時価評価額（円）
(I)　=　(A) × (H) </t>
    <rPh sb="0" eb="2">
      <t>ジカ</t>
    </rPh>
    <rPh sb="2" eb="4">
      <t>ヒョウカ</t>
    </rPh>
    <rPh sb="4" eb="5">
      <t>ガク</t>
    </rPh>
    <rPh sb="6" eb="7">
      <t>エン</t>
    </rPh>
    <phoneticPr fontId="8"/>
  </si>
  <si>
    <t>投資損失（円）
(C) - (F)</t>
    <rPh sb="0" eb="2">
      <t>トウシ</t>
    </rPh>
    <rPh sb="2" eb="4">
      <t>ソンシツ</t>
    </rPh>
    <rPh sb="5" eb="6">
      <t>エン</t>
    </rPh>
    <phoneticPr fontId="8"/>
  </si>
  <si>
    <t>貸付金算出表</t>
    <rPh sb="0" eb="2">
      <t>カシツケ</t>
    </rPh>
    <rPh sb="2" eb="3">
      <t>キン</t>
    </rPh>
    <rPh sb="3" eb="5">
      <t>サンシュツ</t>
    </rPh>
    <rPh sb="5" eb="6">
      <t>ヒョウ</t>
    </rPh>
    <phoneticPr fontId="8"/>
  </si>
  <si>
    <t>決算統計</t>
    <phoneticPr fontId="8"/>
  </si>
  <si>
    <t>30_1_11</t>
  </si>
  <si>
    <t>30_1_9</t>
    <phoneticPr fontId="8"/>
  </si>
  <si>
    <t>30_1_2</t>
    <phoneticPr fontId="8"/>
  </si>
  <si>
    <t>30_1_10</t>
    <phoneticPr fontId="8"/>
  </si>
  <si>
    <t>30_1_11</t>
    <phoneticPr fontId="8"/>
  </si>
  <si>
    <t>金額（千円）</t>
    <rPh sb="0" eb="2">
      <t>キンガク</t>
    </rPh>
    <phoneticPr fontId="8"/>
  </si>
  <si>
    <t>（単位：円）</t>
    <phoneticPr fontId="43"/>
  </si>
  <si>
    <t>貸付金の元金回収に付随して回収した利息分（円）</t>
    <rPh sb="0" eb="2">
      <t>カシツケ</t>
    </rPh>
    <rPh sb="2" eb="3">
      <t>キン</t>
    </rPh>
    <rPh sb="4" eb="6">
      <t>ガンキン</t>
    </rPh>
    <rPh sb="6" eb="8">
      <t>カイシュウ</t>
    </rPh>
    <rPh sb="9" eb="11">
      <t>フズイ</t>
    </rPh>
    <rPh sb="13" eb="15">
      <t>カイシュウ</t>
    </rPh>
    <rPh sb="17" eb="20">
      <t>リソクブン</t>
    </rPh>
    <rPh sb="21" eb="22">
      <t>エン</t>
    </rPh>
    <phoneticPr fontId="8"/>
  </si>
  <si>
    <t>うち翌年度に償還期限が到来する分（円）</t>
    <rPh sb="2" eb="5">
      <t>ヨクネンド</t>
    </rPh>
    <rPh sb="6" eb="8">
      <t>ショウカン</t>
    </rPh>
    <rPh sb="8" eb="10">
      <t>キゲン</t>
    </rPh>
    <rPh sb="11" eb="13">
      <t>トウライ</t>
    </rPh>
    <rPh sb="15" eb="16">
      <t>ブン</t>
    </rPh>
    <rPh sb="17" eb="18">
      <t>エン</t>
    </rPh>
    <phoneticPr fontId="8"/>
  </si>
  <si>
    <t>うちそれ以外（円）</t>
    <rPh sb="4" eb="6">
      <t>イガイ</t>
    </rPh>
    <rPh sb="7" eb="8">
      <t>エン</t>
    </rPh>
    <phoneticPr fontId="8"/>
  </si>
  <si>
    <t>うち当年度償還予定になかった貸付金の前倒し回収（円）</t>
    <rPh sb="21" eb="23">
      <t>カイシュウ</t>
    </rPh>
    <phoneticPr fontId="8"/>
  </si>
  <si>
    <t>うち当年度償還予定貸付金の回収（円）</t>
    <rPh sb="2" eb="5">
      <t>トウネンド</t>
    </rPh>
    <rPh sb="5" eb="7">
      <t>ショウカン</t>
    </rPh>
    <rPh sb="7" eb="9">
      <t>ヨテイ</t>
    </rPh>
    <rPh sb="9" eb="11">
      <t>カシツケ</t>
    </rPh>
    <rPh sb="11" eb="12">
      <t>キン</t>
    </rPh>
    <rPh sb="13" eb="15">
      <t>カイシュウ</t>
    </rPh>
    <phoneticPr fontId="8"/>
  </si>
  <si>
    <t>うち償還期限到来分（円）</t>
    <rPh sb="2" eb="4">
      <t>ショウカン</t>
    </rPh>
    <rPh sb="4" eb="6">
      <t>キゲン</t>
    </rPh>
    <rPh sb="6" eb="8">
      <t>トウライ</t>
    </rPh>
    <rPh sb="8" eb="9">
      <t>ブン</t>
    </rPh>
    <phoneticPr fontId="8"/>
  </si>
  <si>
    <t>うち前倒し償還分（円）</t>
    <rPh sb="2" eb="4">
      <t>マエダオ</t>
    </rPh>
    <rPh sb="5" eb="7">
      <t>ショウカン</t>
    </rPh>
    <rPh sb="7" eb="8">
      <t>ブン</t>
    </rPh>
    <phoneticPr fontId="8"/>
  </si>
  <si>
    <t>うち当年度もしくは翌年度中の償還が必要な貸付支出（円）</t>
    <rPh sb="2" eb="5">
      <t>トウネンド</t>
    </rPh>
    <rPh sb="9" eb="12">
      <t>ヨクネンド</t>
    </rPh>
    <rPh sb="12" eb="13">
      <t>チュウ</t>
    </rPh>
    <rPh sb="14" eb="16">
      <t>ショウカン</t>
    </rPh>
    <rPh sb="17" eb="19">
      <t>ヒツヨウ</t>
    </rPh>
    <rPh sb="20" eb="22">
      <t>カシツケ</t>
    </rPh>
    <rPh sb="22" eb="24">
      <t>シシュツ</t>
    </rPh>
    <phoneticPr fontId="8"/>
  </si>
  <si>
    <t>うち翌々年度以降の償還を予定している貸付支出（円）</t>
    <rPh sb="2" eb="4">
      <t>ヨクヨク</t>
    </rPh>
    <rPh sb="4" eb="6">
      <t>ネンド</t>
    </rPh>
    <rPh sb="6" eb="8">
      <t>イコウ</t>
    </rPh>
    <rPh sb="9" eb="11">
      <t>ショウカン</t>
    </rPh>
    <rPh sb="12" eb="14">
      <t>ヨテイ</t>
    </rPh>
    <rPh sb="18" eb="20">
      <t>カシツケ</t>
    </rPh>
    <rPh sb="20" eb="22">
      <t>シシュツ</t>
    </rPh>
    <phoneticPr fontId="8"/>
  </si>
  <si>
    <t>うち平成27年度貸付費用（円）</t>
    <rPh sb="8" eb="10">
      <t>カシツケ</t>
    </rPh>
    <rPh sb="10" eb="12">
      <t>ヒヨウ</t>
    </rPh>
    <phoneticPr fontId="8"/>
  </si>
  <si>
    <t>翌年度に償還期限が到来する分（円）</t>
    <rPh sb="0" eb="3">
      <t>ヨクネンド</t>
    </rPh>
    <rPh sb="4" eb="6">
      <t>ショウカン</t>
    </rPh>
    <rPh sb="6" eb="8">
      <t>キゲン</t>
    </rPh>
    <rPh sb="9" eb="11">
      <t>トウライ</t>
    </rPh>
    <rPh sb="13" eb="14">
      <t>ブン</t>
    </rPh>
    <phoneticPr fontId="8"/>
  </si>
  <si>
    <t>それ以外（円）</t>
    <rPh sb="2" eb="4">
      <t>イガイ</t>
    </rPh>
    <phoneticPr fontId="8"/>
  </si>
  <si>
    <t>小　計</t>
    <rPh sb="0" eb="1">
      <t>ショウ</t>
    </rPh>
    <rPh sb="2" eb="3">
      <t>ケイ</t>
    </rPh>
    <phoneticPr fontId="52"/>
  </si>
  <si>
    <t>（単位：円）</t>
    <phoneticPr fontId="43"/>
  </si>
  <si>
    <t>住宅新築資金</t>
  </si>
  <si>
    <t>面河奨学金</t>
  </si>
  <si>
    <t>新規就農貸付</t>
  </si>
  <si>
    <t>高額医療</t>
  </si>
  <si>
    <t>母子小口資金</t>
  </si>
  <si>
    <t>凶荒予備</t>
  </si>
  <si>
    <t>檜垣桜公園振興基金</t>
    <rPh sb="0" eb="2">
      <t>ヒガキ</t>
    </rPh>
    <rPh sb="2" eb="3">
      <t>サクラ</t>
    </rPh>
    <rPh sb="3" eb="5">
      <t>コウエン</t>
    </rPh>
    <rPh sb="5" eb="7">
      <t>シンコウ</t>
    </rPh>
    <rPh sb="7" eb="9">
      <t>キキン</t>
    </rPh>
    <phoneticPr fontId="8"/>
  </si>
  <si>
    <t>国民宿舎基金</t>
    <rPh sb="0" eb="2">
      <t>コクミン</t>
    </rPh>
    <rPh sb="2" eb="4">
      <t>シュクシャ</t>
    </rPh>
    <rPh sb="4" eb="6">
      <t>キキン</t>
    </rPh>
    <phoneticPr fontId="8"/>
  </si>
  <si>
    <t>農林業担い手育成確保対策事業地域振興基金</t>
    <rPh sb="0" eb="3">
      <t>ノウリンギョウ</t>
    </rPh>
    <rPh sb="3" eb="4">
      <t>ニナ</t>
    </rPh>
    <rPh sb="5" eb="6">
      <t>テ</t>
    </rPh>
    <rPh sb="6" eb="8">
      <t>イクセイ</t>
    </rPh>
    <rPh sb="8" eb="10">
      <t>カクホ</t>
    </rPh>
    <rPh sb="10" eb="12">
      <t>タイサク</t>
    </rPh>
    <rPh sb="12" eb="14">
      <t>ジギョウ</t>
    </rPh>
    <rPh sb="14" eb="16">
      <t>チイキ</t>
    </rPh>
    <rPh sb="16" eb="18">
      <t>シンコウ</t>
    </rPh>
    <rPh sb="18" eb="20">
      <t>キキン</t>
    </rPh>
    <phoneticPr fontId="8"/>
  </si>
  <si>
    <t>森林基金</t>
    <rPh sb="0" eb="2">
      <t>シンリン</t>
    </rPh>
    <rPh sb="2" eb="4">
      <t>キキン</t>
    </rPh>
    <phoneticPr fontId="8"/>
  </si>
  <si>
    <t>環境保全基金</t>
    <rPh sb="0" eb="2">
      <t>カンキョウ</t>
    </rPh>
    <rPh sb="2" eb="4">
      <t>ホゼン</t>
    </rPh>
    <rPh sb="4" eb="6">
      <t>キキン</t>
    </rPh>
    <phoneticPr fontId="8"/>
  </si>
  <si>
    <t>えひめ国体準備基金</t>
    <rPh sb="3" eb="5">
      <t>コクタイ</t>
    </rPh>
    <rPh sb="5" eb="7">
      <t>ジュンビ</t>
    </rPh>
    <rPh sb="7" eb="9">
      <t>キキン</t>
    </rPh>
    <phoneticPr fontId="8"/>
  </si>
  <si>
    <t>消防基金</t>
    <rPh sb="0" eb="2">
      <t>ショウボウ</t>
    </rPh>
    <rPh sb="2" eb="4">
      <t>キキン</t>
    </rPh>
    <phoneticPr fontId="8"/>
  </si>
  <si>
    <t>学校教育施設整備基金</t>
    <rPh sb="0" eb="2">
      <t>ガッコウ</t>
    </rPh>
    <rPh sb="2" eb="4">
      <t>キョウイク</t>
    </rPh>
    <rPh sb="4" eb="6">
      <t>シセツ</t>
    </rPh>
    <rPh sb="6" eb="8">
      <t>セイビ</t>
    </rPh>
    <rPh sb="8" eb="10">
      <t>キキン</t>
    </rPh>
    <phoneticPr fontId="8"/>
  </si>
  <si>
    <t>国民健康保険財政調整基金</t>
    <rPh sb="0" eb="2">
      <t>コクミン</t>
    </rPh>
    <rPh sb="2" eb="4">
      <t>ケンコウ</t>
    </rPh>
    <rPh sb="4" eb="6">
      <t>ホケン</t>
    </rPh>
    <rPh sb="6" eb="8">
      <t>ザイセイ</t>
    </rPh>
    <rPh sb="8" eb="10">
      <t>チョウセイ</t>
    </rPh>
    <rPh sb="10" eb="12">
      <t>キキン</t>
    </rPh>
    <phoneticPr fontId="8"/>
  </si>
  <si>
    <t>介護保険事業運営基金</t>
    <rPh sb="0" eb="2">
      <t>カイゴ</t>
    </rPh>
    <rPh sb="2" eb="4">
      <t>ホケン</t>
    </rPh>
    <rPh sb="4" eb="6">
      <t>ジギョウ</t>
    </rPh>
    <rPh sb="6" eb="8">
      <t>ウンエイ</t>
    </rPh>
    <rPh sb="8" eb="10">
      <t>キキン</t>
    </rPh>
    <phoneticPr fontId="8"/>
  </si>
  <si>
    <t>凶荒予備基金</t>
    <rPh sb="0" eb="2">
      <t>キョウコウ</t>
    </rPh>
    <rPh sb="2" eb="4">
      <t>ヨビ</t>
    </rPh>
    <rPh sb="4" eb="6">
      <t>キキン</t>
    </rPh>
    <phoneticPr fontId="8"/>
  </si>
  <si>
    <t>やまぶき荘管理基金</t>
    <rPh sb="4" eb="5">
      <t>ソウ</t>
    </rPh>
    <rPh sb="5" eb="7">
      <t>カンリ</t>
    </rPh>
    <rPh sb="7" eb="9">
      <t>キキン</t>
    </rPh>
    <phoneticPr fontId="8"/>
  </si>
  <si>
    <t>子どもの成長応援基金</t>
    <rPh sb="0" eb="1">
      <t>コ</t>
    </rPh>
    <rPh sb="4" eb="6">
      <t>セイチョウ</t>
    </rPh>
    <rPh sb="6" eb="8">
      <t>オウエン</t>
    </rPh>
    <rPh sb="8" eb="10">
      <t>キキン</t>
    </rPh>
    <phoneticPr fontId="8"/>
  </si>
  <si>
    <t>減債基金（固定）</t>
    <rPh sb="0" eb="2">
      <t>ゲンサイ</t>
    </rPh>
    <rPh sb="2" eb="4">
      <t>キキン</t>
    </rPh>
    <rPh sb="5" eb="7">
      <t>コテイ</t>
    </rPh>
    <phoneticPr fontId="8"/>
  </si>
  <si>
    <t>減債基金（流動）</t>
    <rPh sb="0" eb="2">
      <t>ゲンサイ</t>
    </rPh>
    <rPh sb="2" eb="4">
      <t>キキン</t>
    </rPh>
    <rPh sb="5" eb="7">
      <t>リュウドウ</t>
    </rPh>
    <phoneticPr fontId="8"/>
  </si>
  <si>
    <t>本年度減少額
振替</t>
    <rPh sb="0" eb="3">
      <t>ホンネンド</t>
    </rPh>
    <rPh sb="3" eb="5">
      <t>ゲンショウ</t>
    </rPh>
    <rPh sb="5" eb="6">
      <t>ガク</t>
    </rPh>
    <rPh sb="7" eb="9">
      <t>フリカエ</t>
    </rPh>
    <phoneticPr fontId="8"/>
  </si>
  <si>
    <t>本年度増加額
振替</t>
    <rPh sb="0" eb="3">
      <t>ホンネンド</t>
    </rPh>
    <rPh sb="3" eb="5">
      <t>ゾウカ</t>
    </rPh>
    <rPh sb="5" eb="6">
      <t>ガク</t>
    </rPh>
    <rPh sb="7" eb="9">
      <t>フリカエ</t>
    </rPh>
    <phoneticPr fontId="8"/>
  </si>
  <si>
    <t>一般会計</t>
    <rPh sb="0" eb="2">
      <t>イッパン</t>
    </rPh>
    <rPh sb="2" eb="4">
      <t>カイケイ</t>
    </rPh>
    <phoneticPr fontId="8"/>
  </si>
  <si>
    <t>過年度分（滞納繰越分）</t>
    <phoneticPr fontId="8"/>
  </si>
  <si>
    <t>①資金の明細</t>
    <rPh sb="1" eb="3">
      <t>シキン</t>
    </rPh>
    <rPh sb="4" eb="6">
      <t>メイサイ</t>
    </rPh>
    <phoneticPr fontId="8"/>
  </si>
  <si>
    <t>②投資及び出資金の明細</t>
    <rPh sb="1" eb="3">
      <t>トウシ</t>
    </rPh>
    <rPh sb="3" eb="4">
      <t>オヨ</t>
    </rPh>
    <rPh sb="5" eb="8">
      <t>シュッシキン</t>
    </rPh>
    <rPh sb="9" eb="11">
      <t>メイサイ</t>
    </rPh>
    <phoneticPr fontId="8"/>
  </si>
  <si>
    <t>③基金・積立金の明細</t>
    <rPh sb="4" eb="6">
      <t>ツミタテ</t>
    </rPh>
    <rPh sb="6" eb="7">
      <t>キン</t>
    </rPh>
    <phoneticPr fontId="43"/>
  </si>
  <si>
    <t>⑤貸付金</t>
    <rPh sb="1" eb="3">
      <t>カシツケ</t>
    </rPh>
    <rPh sb="3" eb="4">
      <t>キン</t>
    </rPh>
    <phoneticPr fontId="8"/>
  </si>
  <si>
    <t>④収入未済調査</t>
    <rPh sb="1" eb="3">
      <t>シュウニュウ</t>
    </rPh>
    <rPh sb="3" eb="5">
      <t>ミサイ</t>
    </rPh>
    <rPh sb="5" eb="7">
      <t>チョウサ</t>
    </rPh>
    <phoneticPr fontId="8"/>
  </si>
  <si>
    <t>備考</t>
    <rPh sb="0" eb="2">
      <t>ビコウ</t>
    </rPh>
    <phoneticPr fontId="8"/>
  </si>
  <si>
    <t>有価証券</t>
    <rPh sb="0" eb="2">
      <t>ユウカ</t>
    </rPh>
    <rPh sb="2" eb="4">
      <t>ショウケン</t>
    </rPh>
    <phoneticPr fontId="8"/>
  </si>
  <si>
    <t>（一般会計と凶荒予備事業特別会計）</t>
    <rPh sb="1" eb="3">
      <t>イッパン</t>
    </rPh>
    <rPh sb="3" eb="5">
      <t>カイケイ</t>
    </rPh>
    <rPh sb="6" eb="10">
      <t>キョウコウヨビ</t>
    </rPh>
    <rPh sb="10" eb="12">
      <t>ジギョウ</t>
    </rPh>
    <rPh sb="12" eb="14">
      <t>トクベツ</t>
    </rPh>
    <rPh sb="14" eb="16">
      <t>カイケイ</t>
    </rPh>
    <phoneticPr fontId="8"/>
  </si>
  <si>
    <t>会計区分</t>
    <rPh sb="0" eb="2">
      <t>カイケイ</t>
    </rPh>
    <rPh sb="2" eb="4">
      <t>クブン</t>
    </rPh>
    <phoneticPr fontId="8"/>
  </si>
  <si>
    <t>出資金</t>
    <rPh sb="0" eb="2">
      <t>シュッシ</t>
    </rPh>
    <rPh sb="2" eb="3">
      <t>キン</t>
    </rPh>
    <phoneticPr fontId="8"/>
  </si>
  <si>
    <t>サービス</t>
    <phoneticPr fontId="43"/>
  </si>
  <si>
    <t>土地（事業用資産）</t>
    <rPh sb="0" eb="2">
      <t>トチ</t>
    </rPh>
    <phoneticPr fontId="100"/>
  </si>
  <si>
    <t>立木竹</t>
    <rPh sb="0" eb="1">
      <t>タ</t>
    </rPh>
    <rPh sb="1" eb="2">
      <t>キ</t>
    </rPh>
    <rPh sb="2" eb="3">
      <t>タケ</t>
    </rPh>
    <phoneticPr fontId="100"/>
  </si>
  <si>
    <t>建物（事業用資産）</t>
    <rPh sb="0" eb="2">
      <t>タテモノ</t>
    </rPh>
    <rPh sb="3" eb="6">
      <t>ジギョウヨウ</t>
    </rPh>
    <rPh sb="6" eb="8">
      <t>シサン</t>
    </rPh>
    <phoneticPr fontId="100"/>
  </si>
  <si>
    <t>工作物（事業用資産）</t>
    <rPh sb="0" eb="3">
      <t>コウサクブツ</t>
    </rPh>
    <phoneticPr fontId="100"/>
  </si>
  <si>
    <t>船舶</t>
    <rPh sb="0" eb="2">
      <t>センパク</t>
    </rPh>
    <phoneticPr fontId="100"/>
  </si>
  <si>
    <t>浮標等</t>
    <rPh sb="0" eb="2">
      <t>フヒョウ</t>
    </rPh>
    <rPh sb="2" eb="3">
      <t>トウ</t>
    </rPh>
    <phoneticPr fontId="100"/>
  </si>
  <si>
    <t>航空機</t>
    <rPh sb="0" eb="3">
      <t>コウクウキ</t>
    </rPh>
    <phoneticPr fontId="100"/>
  </si>
  <si>
    <t>その他（事業用資産）</t>
    <rPh sb="2" eb="3">
      <t>タ</t>
    </rPh>
    <phoneticPr fontId="100"/>
  </si>
  <si>
    <t>建設仮勘定（事業用資産）</t>
    <rPh sb="0" eb="2">
      <t>ケンセツ</t>
    </rPh>
    <rPh sb="2" eb="5">
      <t>カリカンジョウ</t>
    </rPh>
    <phoneticPr fontId="100"/>
  </si>
  <si>
    <t>土地（インフラ資産）</t>
    <rPh sb="0" eb="2">
      <t>トチ</t>
    </rPh>
    <phoneticPr fontId="100"/>
  </si>
  <si>
    <t>建物（インフラ資産）</t>
    <rPh sb="0" eb="2">
      <t>タテモノ</t>
    </rPh>
    <rPh sb="7" eb="9">
      <t>シサン</t>
    </rPh>
    <phoneticPr fontId="100"/>
  </si>
  <si>
    <t>工作物（インフラ資産）</t>
    <rPh sb="0" eb="3">
      <t>コウサクブツ</t>
    </rPh>
    <phoneticPr fontId="100"/>
  </si>
  <si>
    <t>その他（インフラ資産）</t>
    <rPh sb="2" eb="3">
      <t>タ</t>
    </rPh>
    <phoneticPr fontId="100"/>
  </si>
  <si>
    <t>建設仮勘定（インフラ資産）</t>
    <rPh sb="0" eb="2">
      <t>ケンセツ</t>
    </rPh>
    <rPh sb="2" eb="5">
      <t>カリカンジョウ</t>
    </rPh>
    <phoneticPr fontId="100"/>
  </si>
  <si>
    <t>物品</t>
    <rPh sb="0" eb="2">
      <t>ブッピン</t>
    </rPh>
    <phoneticPr fontId="100"/>
  </si>
  <si>
    <t>その他（無形固定資産）</t>
    <rPh sb="2" eb="3">
      <t>タ</t>
    </rPh>
    <rPh sb="4" eb="6">
      <t>ムケイ</t>
    </rPh>
    <rPh sb="6" eb="8">
      <t>コテイ</t>
    </rPh>
    <rPh sb="8" eb="10">
      <t>シサン</t>
    </rPh>
    <phoneticPr fontId="100"/>
  </si>
  <si>
    <t>勘定科目</t>
    <rPh sb="0" eb="2">
      <t>カンジョウ</t>
    </rPh>
    <rPh sb="2" eb="4">
      <t>カモク</t>
    </rPh>
    <phoneticPr fontId="43"/>
  </si>
  <si>
    <t>基金</t>
    <rPh sb="0" eb="2">
      <t>キキン</t>
    </rPh>
    <phoneticPr fontId="8"/>
  </si>
  <si>
    <t>（訪問看護事業特別会計）</t>
  </si>
  <si>
    <t>（訪問看護事業特別会計）</t>
    <rPh sb="3" eb="5">
      <t>カンゴ</t>
    </rPh>
    <phoneticPr fontId="8"/>
  </si>
  <si>
    <t>サービス</t>
  </si>
  <si>
    <t>訪問看護事業特別会計</t>
  </si>
  <si>
    <t>平成27年度年度末残高（円）</t>
    <rPh sb="6" eb="9">
      <t>ネンドマツ</t>
    </rPh>
    <rPh sb="9" eb="11">
      <t>ザンダカ</t>
    </rPh>
    <rPh sb="12" eb="13">
      <t>エン</t>
    </rPh>
    <phoneticPr fontId="8"/>
  </si>
  <si>
    <t>平成28年度回収元金（円）</t>
    <rPh sb="6" eb="8">
      <t>カイシュウ</t>
    </rPh>
    <rPh sb="8" eb="10">
      <t>ガンキン</t>
    </rPh>
    <phoneticPr fontId="8"/>
  </si>
  <si>
    <t>平成28年度歳出決算額（円）</t>
    <rPh sb="6" eb="8">
      <t>サイシュツ</t>
    </rPh>
    <rPh sb="8" eb="10">
      <t>ケッサン</t>
    </rPh>
    <rPh sb="10" eb="11">
      <t>ガク</t>
    </rPh>
    <phoneticPr fontId="8"/>
  </si>
  <si>
    <t>平成28年度調整額（円）</t>
    <rPh sb="6" eb="8">
      <t>チョウセイ</t>
    </rPh>
    <rPh sb="8" eb="9">
      <t>ガク</t>
    </rPh>
    <phoneticPr fontId="8"/>
  </si>
  <si>
    <t>平成28年度末残高（円）</t>
    <rPh sb="7" eb="9">
      <t>ザンダカ</t>
    </rPh>
    <phoneticPr fontId="8"/>
  </si>
  <si>
    <t>平成27年度</t>
    <rPh sb="0" eb="2">
      <t>ヘイセイ</t>
    </rPh>
    <rPh sb="4" eb="6">
      <t>ネンド</t>
    </rPh>
    <phoneticPr fontId="8"/>
  </si>
  <si>
    <t>平成28年度</t>
    <phoneticPr fontId="8"/>
  </si>
  <si>
    <t>※歳計外現金は、「預り金」とする</t>
    <rPh sb="1" eb="3">
      <t>サイケイ</t>
    </rPh>
    <rPh sb="3" eb="4">
      <t>ガイ</t>
    </rPh>
    <rPh sb="4" eb="6">
      <t>ゲンキン</t>
    </rPh>
    <rPh sb="9" eb="10">
      <t>アズカ</t>
    </rPh>
    <rPh sb="11" eb="12">
      <t>キン</t>
    </rPh>
    <phoneticPr fontId="8"/>
  </si>
  <si>
    <t>総務課</t>
    <rPh sb="0" eb="3">
      <t>ソウムカ</t>
    </rPh>
    <phoneticPr fontId="8"/>
  </si>
  <si>
    <t>地域雇用創出推進基金</t>
    <rPh sb="0" eb="2">
      <t>チイキ</t>
    </rPh>
    <rPh sb="2" eb="4">
      <t>コヨウ</t>
    </rPh>
    <rPh sb="4" eb="6">
      <t>ソウシュツ</t>
    </rPh>
    <rPh sb="6" eb="8">
      <t>スイシン</t>
    </rPh>
    <rPh sb="8" eb="10">
      <t>キキン</t>
    </rPh>
    <phoneticPr fontId="8"/>
  </si>
  <si>
    <t>多目的広場ふれあいロード管理基金</t>
    <rPh sb="0" eb="3">
      <t>タモクテキ</t>
    </rPh>
    <rPh sb="3" eb="5">
      <t>ヒロバ</t>
    </rPh>
    <rPh sb="12" eb="14">
      <t>カンリ</t>
    </rPh>
    <rPh sb="14" eb="16">
      <t>キキン</t>
    </rPh>
    <phoneticPr fontId="8"/>
  </si>
  <si>
    <t>（凶荒予備事業特別会計）</t>
    <phoneticPr fontId="8"/>
  </si>
  <si>
    <t>（国民健康保険診療所事業特別会計）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</si>
  <si>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</si>
  <si>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</si>
  <si>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</si>
  <si>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</si>
  <si>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</si>
  <si>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地方公会計対応固定資産台帳整備業務委託</t>
    <rPh sb="0" eb="2">
      <t>チホウ</t>
    </rPh>
    <rPh sb="2" eb="5">
      <t>コウカイケイ</t>
    </rPh>
    <rPh sb="5" eb="7">
      <t>タイオウ</t>
    </rPh>
    <rPh sb="7" eb="9">
      <t>コテイ</t>
    </rPh>
    <rPh sb="9" eb="11">
      <t>シサン</t>
    </rPh>
    <rPh sb="11" eb="13">
      <t>ダイチョウ</t>
    </rPh>
    <rPh sb="13" eb="15">
      <t>セイビ</t>
    </rPh>
    <rPh sb="15" eb="17">
      <t>ギョウム</t>
    </rPh>
    <rPh sb="17" eb="19">
      <t>イタク</t>
    </rPh>
    <phoneticPr fontId="8"/>
  </si>
  <si>
    <t>国体リハーサル大会会場設営等業務</t>
    <rPh sb="0" eb="2">
      <t>コクタイ</t>
    </rPh>
    <rPh sb="7" eb="9">
      <t>タイカイ</t>
    </rPh>
    <rPh sb="9" eb="11">
      <t>カイジョウ</t>
    </rPh>
    <rPh sb="11" eb="13">
      <t>セツエイ</t>
    </rPh>
    <rPh sb="13" eb="14">
      <t>トウ</t>
    </rPh>
    <rPh sb="14" eb="16">
      <t>ギョウム</t>
    </rPh>
    <phoneticPr fontId="8"/>
  </si>
  <si>
    <t>公共下水道事業　手数料</t>
    <rPh sb="0" eb="2">
      <t>コウキョウ</t>
    </rPh>
    <rPh sb="2" eb="5">
      <t>ゲスイドウ</t>
    </rPh>
    <rPh sb="5" eb="7">
      <t>ジギョウ</t>
    </rPh>
    <rPh sb="8" eb="11">
      <t>テスウリョウ</t>
    </rPh>
    <phoneticPr fontId="8"/>
  </si>
  <si>
    <t>一般会計</t>
    <rPh sb="0" eb="2">
      <t>イッパン</t>
    </rPh>
    <rPh sb="2" eb="4">
      <t>カイケイ</t>
    </rPh>
    <phoneticPr fontId="8"/>
  </si>
  <si>
    <t>未収金引当金</t>
    <rPh sb="0" eb="3">
      <t>ミシュウキン</t>
    </rPh>
    <rPh sb="3" eb="5">
      <t>ヒキアテ</t>
    </rPh>
    <rPh sb="5" eb="6">
      <t>キン</t>
    </rPh>
    <phoneticPr fontId="8"/>
  </si>
  <si>
    <t>長期延滞債権引当金</t>
    <rPh sb="0" eb="2">
      <t>チョウキ</t>
    </rPh>
    <rPh sb="2" eb="4">
      <t>エンタイ</t>
    </rPh>
    <rPh sb="4" eb="6">
      <t>サイケン</t>
    </rPh>
    <rPh sb="6" eb="8">
      <t>ヒキアテ</t>
    </rPh>
    <rPh sb="8" eb="9">
      <t>キン</t>
    </rPh>
    <phoneticPr fontId="8"/>
  </si>
  <si>
    <t>船舶</t>
    <phoneticPr fontId="8"/>
  </si>
  <si>
    <t>船舶減価償却累計額</t>
    <phoneticPr fontId="8"/>
  </si>
  <si>
    <t>投資損失引当金</t>
    <phoneticPr fontId="8"/>
  </si>
  <si>
    <t>（一般会計）その他</t>
    <rPh sb="1" eb="3">
      <t>イッパン</t>
    </rPh>
    <rPh sb="3" eb="5">
      <t>カイケイ</t>
    </rPh>
    <rPh sb="8" eb="9">
      <t>タ</t>
    </rPh>
    <phoneticPr fontId="8"/>
  </si>
  <si>
    <t>凶荒予備会計(有価証券)</t>
    <rPh sb="0" eb="4">
      <t>キョウコウヨビ</t>
    </rPh>
    <rPh sb="4" eb="6">
      <t>カイケイ</t>
    </rPh>
    <rPh sb="7" eb="9">
      <t>ユウカ</t>
    </rPh>
    <rPh sb="9" eb="11">
      <t>ショウケン</t>
    </rPh>
    <phoneticPr fontId="8"/>
  </si>
  <si>
    <t>一般会計（有価証券）</t>
    <rPh sb="0" eb="2">
      <t>イッパン</t>
    </rPh>
    <rPh sb="2" eb="4">
      <t>カイケイ</t>
    </rPh>
    <rPh sb="5" eb="7">
      <t>ユウカ</t>
    </rPh>
    <rPh sb="7" eb="9">
      <t>ショウケン</t>
    </rPh>
    <phoneticPr fontId="8"/>
  </si>
  <si>
    <t>一般会計（出資金）</t>
    <rPh sb="0" eb="2">
      <t>イッパン</t>
    </rPh>
    <rPh sb="2" eb="4">
      <t>カイケイ</t>
    </rPh>
    <rPh sb="5" eb="8">
      <t>シュッシキン</t>
    </rPh>
    <phoneticPr fontId="8"/>
  </si>
  <si>
    <t>合計</t>
    <rPh sb="0" eb="2">
      <t>ゴウケイ</t>
    </rPh>
    <phoneticPr fontId="8"/>
  </si>
  <si>
    <t>チェック</t>
    <phoneticPr fontId="8"/>
  </si>
  <si>
    <t>凶荒予備事業特別会計</t>
    <rPh sb="0" eb="2">
      <t>キョウコウ</t>
    </rPh>
    <rPh sb="2" eb="4">
      <t>ヨビ</t>
    </rPh>
    <rPh sb="4" eb="6">
      <t>ジギョウ</t>
    </rPh>
    <rPh sb="6" eb="10">
      <t>トクベツカイケイ</t>
    </rPh>
    <phoneticPr fontId="8"/>
  </si>
  <si>
    <t>一般会計（その他）</t>
    <rPh sb="0" eb="2">
      <t>イッパン</t>
    </rPh>
    <rPh sb="2" eb="4">
      <t>カイケイ</t>
    </rPh>
    <rPh sb="7" eb="8">
      <t>タ</t>
    </rPh>
    <phoneticPr fontId="8"/>
  </si>
  <si>
    <t>全体出資金</t>
    <rPh sb="0" eb="2">
      <t>ゼンタイ</t>
    </rPh>
    <rPh sb="2" eb="5">
      <t>シュッシキン</t>
    </rPh>
    <phoneticPr fontId="8"/>
  </si>
  <si>
    <t>連結出資金</t>
    <rPh sb="0" eb="2">
      <t>レンケツ</t>
    </rPh>
    <rPh sb="2" eb="5">
      <t>シュッシキン</t>
    </rPh>
    <phoneticPr fontId="8"/>
  </si>
  <si>
    <t>一般会計</t>
    <rPh sb="0" eb="2">
      <t>イッパン</t>
    </rPh>
    <rPh sb="2" eb="4">
      <t>カイケイ</t>
    </rPh>
    <phoneticPr fontId="8"/>
  </si>
  <si>
    <t>凶荒予備事業</t>
    <rPh sb="0" eb="6">
      <t>キョウコウヨビジギョウ</t>
    </rPh>
    <phoneticPr fontId="8"/>
  </si>
  <si>
    <t>（国民健康保険診療所事業特別会計）</t>
    <phoneticPr fontId="8"/>
  </si>
  <si>
    <t>分譲宅地</t>
    <rPh sb="0" eb="2">
      <t>ブンジョウ</t>
    </rPh>
    <rPh sb="2" eb="4">
      <t>タクチ</t>
    </rPh>
    <phoneticPr fontId="8"/>
  </si>
  <si>
    <t>価格</t>
    <rPh sb="0" eb="2">
      <t>カカク</t>
    </rPh>
    <phoneticPr fontId="8"/>
  </si>
  <si>
    <t>道の駅</t>
    <rPh sb="0" eb="1">
      <t>ミチ</t>
    </rPh>
    <rPh sb="2" eb="3">
      <t>エキ</t>
    </rPh>
    <phoneticPr fontId="8"/>
  </si>
  <si>
    <t>近藤物産</t>
    <rPh sb="0" eb="2">
      <t>コンドウ</t>
    </rPh>
    <rPh sb="2" eb="4">
      <t>ブッサン</t>
    </rPh>
    <phoneticPr fontId="8"/>
  </si>
  <si>
    <t>H28　３月末</t>
    <rPh sb="5" eb="6">
      <t>ガツ</t>
    </rPh>
    <rPh sb="6" eb="7">
      <t>マツ</t>
    </rPh>
    <phoneticPr fontId="8"/>
  </si>
  <si>
    <t>タカキベーカリー</t>
    <phoneticPr fontId="8"/>
  </si>
  <si>
    <t>Pascoパン</t>
    <phoneticPr fontId="8"/>
  </si>
  <si>
    <t>らくれん</t>
    <phoneticPr fontId="8"/>
  </si>
  <si>
    <t>西部包装</t>
    <rPh sb="0" eb="2">
      <t>セイブ</t>
    </rPh>
    <rPh sb="2" eb="4">
      <t>ホウソウ</t>
    </rPh>
    <phoneticPr fontId="8"/>
  </si>
  <si>
    <t>合計</t>
    <rPh sb="0" eb="2">
      <t>ゴウケイ</t>
    </rPh>
    <phoneticPr fontId="8"/>
  </si>
  <si>
    <t>直売所</t>
    <rPh sb="0" eb="2">
      <t>チョクバイ</t>
    </rPh>
    <rPh sb="2" eb="3">
      <t>ショ</t>
    </rPh>
    <phoneticPr fontId="8"/>
  </si>
  <si>
    <t>　松山生協　分</t>
  </si>
  <si>
    <t xml:space="preserve">  JA松山市(特業分　分</t>
    <rPh sb="4" eb="7">
      <t>マツヤマシ</t>
    </rPh>
    <rPh sb="8" eb="10">
      <t>トクギョウ</t>
    </rPh>
    <rPh sb="10" eb="11">
      <t>ブン</t>
    </rPh>
    <rPh sb="12" eb="13">
      <t>ブン</t>
    </rPh>
    <phoneticPr fontId="3"/>
  </si>
  <si>
    <t>　JAえひめ中央　分</t>
    <rPh sb="6" eb="8">
      <t>チュウオウ</t>
    </rPh>
    <rPh sb="9" eb="10">
      <t>ブン</t>
    </rPh>
    <phoneticPr fontId="3"/>
  </si>
  <si>
    <t>　西部包装　分</t>
    <rPh sb="1" eb="3">
      <t>セイブ</t>
    </rPh>
    <rPh sb="3" eb="5">
      <t>ホウソウ</t>
    </rPh>
    <rPh sb="6" eb="7">
      <t>ブン</t>
    </rPh>
    <phoneticPr fontId="3"/>
  </si>
  <si>
    <t>　マルイ　分</t>
    <rPh sb="5" eb="6">
      <t>ブン</t>
    </rPh>
    <phoneticPr fontId="3"/>
  </si>
  <si>
    <t>　おこう饅頭　分</t>
    <rPh sb="4" eb="6">
      <t>マンジュウ</t>
    </rPh>
    <rPh sb="7" eb="8">
      <t>ブン</t>
    </rPh>
    <phoneticPr fontId="3"/>
  </si>
  <si>
    <t>　横山食品　分</t>
    <rPh sb="1" eb="3">
      <t>ヨコヤマ</t>
    </rPh>
    <rPh sb="3" eb="5">
      <t>ショクヒン</t>
    </rPh>
    <rPh sb="6" eb="7">
      <t>ブン</t>
    </rPh>
    <phoneticPr fontId="3"/>
  </si>
  <si>
    <t>　大原商店　分</t>
    <rPh sb="1" eb="3">
      <t>オオハラ</t>
    </rPh>
    <rPh sb="3" eb="5">
      <t>ショウテン</t>
    </rPh>
    <rPh sb="6" eb="7">
      <t>ブン</t>
    </rPh>
    <phoneticPr fontId="3"/>
  </si>
  <si>
    <t>　秋田商店　分</t>
    <rPh sb="1" eb="3">
      <t>アキタ</t>
    </rPh>
    <rPh sb="3" eb="5">
      <t>ショウテン</t>
    </rPh>
    <rPh sb="6" eb="7">
      <t>ブン</t>
    </rPh>
    <phoneticPr fontId="3"/>
  </si>
  <si>
    <t>　大阪屋　分</t>
    <rPh sb="1" eb="4">
      <t>オオサカヤ</t>
    </rPh>
    <rPh sb="5" eb="6">
      <t>ブン</t>
    </rPh>
    <phoneticPr fontId="3"/>
  </si>
  <si>
    <t>　Bejoy　分</t>
    <rPh sb="7" eb="8">
      <t>ブン</t>
    </rPh>
    <phoneticPr fontId="3"/>
  </si>
  <si>
    <t>　五百木屋　分</t>
    <rPh sb="1" eb="3">
      <t>ゴヒャク</t>
    </rPh>
    <rPh sb="3" eb="4">
      <t>キ</t>
    </rPh>
    <rPh sb="4" eb="5">
      <t>ヤ</t>
    </rPh>
    <rPh sb="6" eb="7">
      <t>ブン</t>
    </rPh>
    <phoneticPr fontId="3"/>
  </si>
  <si>
    <t>　愛媛電算　分</t>
    <rPh sb="1" eb="3">
      <t>エヒメ</t>
    </rPh>
    <rPh sb="3" eb="5">
      <t>デンサン</t>
    </rPh>
    <rPh sb="6" eb="7">
      <t>ブン</t>
    </rPh>
    <phoneticPr fontId="3"/>
  </si>
  <si>
    <t>　JT日本たばこ　分</t>
    <rPh sb="3" eb="5">
      <t>ニホン</t>
    </rPh>
    <rPh sb="9" eb="10">
      <t>ブン</t>
    </rPh>
    <phoneticPr fontId="3"/>
  </si>
  <si>
    <t xml:space="preserve">  JAえひめ南　分</t>
    <rPh sb="7" eb="8">
      <t>ミナミ</t>
    </rPh>
    <rPh sb="9" eb="10">
      <t>ブン</t>
    </rPh>
    <phoneticPr fontId="3"/>
  </si>
  <si>
    <t xml:space="preserve">  まさき村　分</t>
    <rPh sb="5" eb="6">
      <t>ムラ</t>
    </rPh>
    <rPh sb="7" eb="8">
      <t>ブン</t>
    </rPh>
    <phoneticPr fontId="3"/>
  </si>
  <si>
    <t>　愛媛果汁食品　分</t>
    <rPh sb="1" eb="3">
      <t>エヒメ</t>
    </rPh>
    <rPh sb="3" eb="5">
      <t>カジュウ</t>
    </rPh>
    <rPh sb="5" eb="7">
      <t>ショクヒン</t>
    </rPh>
    <rPh sb="8" eb="9">
      <t>ブン</t>
    </rPh>
    <phoneticPr fontId="3"/>
  </si>
  <si>
    <t>　二宮寿福堂</t>
    <rPh sb="1" eb="3">
      <t>ニノミヤ</t>
    </rPh>
    <rPh sb="3" eb="4">
      <t>ジュ</t>
    </rPh>
    <rPh sb="4" eb="5">
      <t>フク</t>
    </rPh>
    <rPh sb="5" eb="6">
      <t>ドウ</t>
    </rPh>
    <phoneticPr fontId="3"/>
  </si>
  <si>
    <t>レストラン</t>
    <phoneticPr fontId="8"/>
  </si>
  <si>
    <t>松山生協</t>
    <rPh sb="0" eb="2">
      <t>マツヤマ</t>
    </rPh>
    <rPh sb="2" eb="4">
      <t>セイキョウ</t>
    </rPh>
    <phoneticPr fontId="3"/>
  </si>
  <si>
    <t>愛媛飼料産業株式会社</t>
    <rPh sb="0" eb="2">
      <t>エヒメ</t>
    </rPh>
    <rPh sb="2" eb="4">
      <t>シリョウ</t>
    </rPh>
    <rPh sb="4" eb="6">
      <t>サンギョウ</t>
    </rPh>
    <rPh sb="6" eb="8">
      <t>カブシキ</t>
    </rPh>
    <rPh sb="8" eb="10">
      <t>カイシャ</t>
    </rPh>
    <phoneticPr fontId="3"/>
  </si>
  <si>
    <t>株式会社　西部包装</t>
    <rPh sb="0" eb="2">
      <t>カブシキ</t>
    </rPh>
    <rPh sb="2" eb="4">
      <t>カイシャ</t>
    </rPh>
    <rPh sb="5" eb="7">
      <t>セイブ</t>
    </rPh>
    <rPh sb="7" eb="9">
      <t>ホウソウ</t>
    </rPh>
    <phoneticPr fontId="3"/>
  </si>
  <si>
    <t>株式会社　日珈</t>
    <rPh sb="0" eb="2">
      <t>カブシキ</t>
    </rPh>
    <rPh sb="2" eb="4">
      <t>カイシャ</t>
    </rPh>
    <rPh sb="5" eb="6">
      <t>ニチ</t>
    </rPh>
    <rPh sb="6" eb="7">
      <t>ケ</t>
    </rPh>
    <phoneticPr fontId="3"/>
  </si>
  <si>
    <t>日本食研株式会社</t>
    <rPh sb="0" eb="2">
      <t>ニホン</t>
    </rPh>
    <rPh sb="2" eb="4">
      <t>ショッケン</t>
    </rPh>
    <rPh sb="4" eb="6">
      <t>カブシキ</t>
    </rPh>
    <rPh sb="6" eb="8">
      <t>カイシャ</t>
    </rPh>
    <phoneticPr fontId="3"/>
  </si>
  <si>
    <t>パステムマツザワ</t>
  </si>
  <si>
    <t>竹森・FFT他</t>
    <rPh sb="0" eb="2">
      <t>タケモリ</t>
    </rPh>
    <rPh sb="6" eb="7">
      <t>ホカ</t>
    </rPh>
    <phoneticPr fontId="3"/>
  </si>
  <si>
    <t>佐伯小太郎商店</t>
    <rPh sb="0" eb="2">
      <t>サイキ</t>
    </rPh>
    <rPh sb="2" eb="5">
      <t>コタロウ</t>
    </rPh>
    <rPh sb="5" eb="7">
      <t>ショウテン</t>
    </rPh>
    <phoneticPr fontId="3"/>
  </si>
  <si>
    <t>有限会社　高野</t>
    <rPh sb="0" eb="4">
      <t>ユウゲンガイシャ</t>
    </rPh>
    <rPh sb="5" eb="7">
      <t>タカノ</t>
    </rPh>
    <phoneticPr fontId="3"/>
  </si>
  <si>
    <t>二宮醸造株式会社</t>
    <rPh sb="0" eb="2">
      <t>ニノミヤ</t>
    </rPh>
    <rPh sb="2" eb="4">
      <t>ジョウゾウ</t>
    </rPh>
    <rPh sb="4" eb="6">
      <t>カブシキ</t>
    </rPh>
    <rPh sb="6" eb="8">
      <t>カイシャ</t>
    </rPh>
    <phoneticPr fontId="3"/>
  </si>
  <si>
    <t>清水次枝</t>
    <rPh sb="0" eb="2">
      <t>シミズ</t>
    </rPh>
    <rPh sb="2" eb="3">
      <t>ツギ</t>
    </rPh>
    <rPh sb="3" eb="4">
      <t>エダ</t>
    </rPh>
    <phoneticPr fontId="3"/>
  </si>
  <si>
    <t>プティ・クリフ</t>
  </si>
  <si>
    <t>久万高原町媛っこ地鶏研究協議会</t>
    <rPh sb="0" eb="5">
      <t>クマコウゲンチョウ</t>
    </rPh>
    <rPh sb="5" eb="6">
      <t>ヒメ</t>
    </rPh>
    <rPh sb="8" eb="10">
      <t>ジドリ</t>
    </rPh>
    <rPh sb="10" eb="12">
      <t>ケンキュウ</t>
    </rPh>
    <rPh sb="12" eb="15">
      <t>キョウギカイ</t>
    </rPh>
    <phoneticPr fontId="3"/>
  </si>
  <si>
    <t>石田食鳥</t>
    <rPh sb="0" eb="2">
      <t>イシダ</t>
    </rPh>
    <rPh sb="2" eb="4">
      <t>ショクチョウ</t>
    </rPh>
    <phoneticPr fontId="3"/>
  </si>
  <si>
    <t>久万高原農業公社</t>
    <rPh sb="0" eb="4">
      <t>クマコウゲン</t>
    </rPh>
    <rPh sb="4" eb="6">
      <t>ノウギョウ</t>
    </rPh>
    <rPh sb="6" eb="8">
      <t>コウシャ</t>
    </rPh>
    <phoneticPr fontId="3"/>
  </si>
  <si>
    <t>分譲宅地造成事業特別会計</t>
    <phoneticPr fontId="8"/>
  </si>
  <si>
    <t>一般会計</t>
    <rPh sb="0" eb="2">
      <t>イッパン</t>
    </rPh>
    <rPh sb="2" eb="4">
      <t>カイケイ</t>
    </rPh>
    <phoneticPr fontId="8"/>
  </si>
  <si>
    <t>国民健康保険診療所事業特別会計</t>
    <rPh sb="0" eb="2">
      <t>コクミン</t>
    </rPh>
    <rPh sb="2" eb="4">
      <t>ケンコウ</t>
    </rPh>
    <rPh sb="4" eb="6">
      <t>ホケン</t>
    </rPh>
    <rPh sb="6" eb="9">
      <t>シンリョウショ</t>
    </rPh>
    <rPh sb="9" eb="11">
      <t>ジギョウ</t>
    </rPh>
    <rPh sb="11" eb="13">
      <t>トクベツ</t>
    </rPh>
    <rPh sb="13" eb="15">
      <t>カイケイ</t>
    </rPh>
    <phoneticPr fontId="8"/>
  </si>
  <si>
    <t>診療所</t>
    <rPh sb="0" eb="3">
      <t>シンリョウショ</t>
    </rPh>
    <phoneticPr fontId="8"/>
  </si>
  <si>
    <t>内服</t>
    <rPh sb="0" eb="2">
      <t>ナイフク</t>
    </rPh>
    <phoneticPr fontId="8"/>
  </si>
  <si>
    <t>外用</t>
    <rPh sb="0" eb="2">
      <t>ガイヨウ</t>
    </rPh>
    <phoneticPr fontId="8"/>
  </si>
  <si>
    <t>注射</t>
    <rPh sb="0" eb="2">
      <t>チュウシャ</t>
    </rPh>
    <phoneticPr fontId="8"/>
  </si>
  <si>
    <t>棚卸資産</t>
    <rPh sb="0" eb="4">
      <t>タナオロシシサン</t>
    </rPh>
    <phoneticPr fontId="8"/>
  </si>
  <si>
    <t>流動負債</t>
    <phoneticPr fontId="8"/>
  </si>
  <si>
    <t>預り金</t>
    <phoneticPr fontId="8"/>
  </si>
  <si>
    <t>水道事業会計</t>
    <rPh sb="0" eb="2">
      <t>スイドウ</t>
    </rPh>
    <rPh sb="2" eb="4">
      <t>ジギョウ</t>
    </rPh>
    <rPh sb="4" eb="6">
      <t>カイケイ</t>
    </rPh>
    <phoneticPr fontId="8"/>
  </si>
  <si>
    <t>国民健康保険与島診療所特別会計</t>
    <rPh sb="6" eb="8">
      <t>ヨシマ</t>
    </rPh>
    <rPh sb="8" eb="11">
      <t>シンリョウショ</t>
    </rPh>
    <phoneticPr fontId="8"/>
  </si>
  <si>
    <t>介護保険介護予防支援事業特別会計</t>
    <rPh sb="4" eb="6">
      <t>カイゴ</t>
    </rPh>
    <rPh sb="6" eb="8">
      <t>ヨボウ</t>
    </rPh>
    <rPh sb="8" eb="10">
      <t>シエン</t>
    </rPh>
    <rPh sb="10" eb="12">
      <t>ジギョウ</t>
    </rPh>
    <phoneticPr fontId="8"/>
  </si>
  <si>
    <t>坂出駅北口地下駐車場事業特別会計</t>
    <rPh sb="0" eb="2">
      <t>サカイデ</t>
    </rPh>
    <rPh sb="2" eb="3">
      <t>エキ</t>
    </rPh>
    <rPh sb="3" eb="5">
      <t>キタグチ</t>
    </rPh>
    <rPh sb="5" eb="7">
      <t>チカ</t>
    </rPh>
    <rPh sb="7" eb="10">
      <t>チュウシャジョウ</t>
    </rPh>
    <rPh sb="10" eb="12">
      <t>ジギョウ</t>
    </rPh>
    <rPh sb="12" eb="14">
      <t>トクベツ</t>
    </rPh>
    <rPh sb="14" eb="16">
      <t>カイケイ</t>
    </rPh>
    <phoneticPr fontId="8"/>
  </si>
  <si>
    <t>後期高齢者医療特別会計</t>
    <phoneticPr fontId="8"/>
  </si>
  <si>
    <t>市立病院事業会計</t>
    <rPh sb="0" eb="2">
      <t>イチリツ</t>
    </rPh>
    <phoneticPr fontId="8"/>
  </si>
  <si>
    <t>坂出港港湾整備事業特別会計</t>
    <rPh sb="0" eb="2">
      <t>サカイデ</t>
    </rPh>
    <rPh sb="2" eb="3">
      <t>コウ</t>
    </rPh>
    <rPh sb="3" eb="5">
      <t>コウワン</t>
    </rPh>
    <rPh sb="5" eb="7">
      <t>セイビ</t>
    </rPh>
    <rPh sb="7" eb="9">
      <t>ジギョウ</t>
    </rPh>
    <rPh sb="9" eb="11">
      <t>トクベツ</t>
    </rPh>
    <rPh sb="11" eb="13">
      <t>カイケイ</t>
    </rPh>
    <phoneticPr fontId="8"/>
  </si>
  <si>
    <t>下水道事業特別会計</t>
    <rPh sb="0" eb="3">
      <t>ゲスイドウ</t>
    </rPh>
    <rPh sb="3" eb="5">
      <t>ジギョウ</t>
    </rPh>
    <rPh sb="5" eb="7">
      <t>トクベツ</t>
    </rPh>
    <rPh sb="7" eb="9">
      <t>カイケイ</t>
    </rPh>
    <phoneticPr fontId="8"/>
  </si>
  <si>
    <t>坂出、宇多津広域行政事務組合</t>
    <rPh sb="0" eb="2">
      <t>サカイデ</t>
    </rPh>
    <rPh sb="3" eb="6">
      <t>ウタヅ</t>
    </rPh>
    <rPh sb="6" eb="8">
      <t>コウイキ</t>
    </rPh>
    <rPh sb="8" eb="10">
      <t>ギョウセイ</t>
    </rPh>
    <rPh sb="10" eb="12">
      <t>ジム</t>
    </rPh>
    <rPh sb="12" eb="14">
      <t>クミアイ</t>
    </rPh>
    <phoneticPr fontId="8"/>
  </si>
  <si>
    <t>香川県後期高齢者医療広域連合</t>
    <rPh sb="0" eb="3">
      <t>カガワケン</t>
    </rPh>
    <rPh sb="3" eb="5">
      <t>コウキ</t>
    </rPh>
    <rPh sb="5" eb="7">
      <t>コウレイ</t>
    </rPh>
    <rPh sb="7" eb="8">
      <t>シャ</t>
    </rPh>
    <rPh sb="8" eb="10">
      <t>イリョウ</t>
    </rPh>
    <rPh sb="10" eb="12">
      <t>コウイキ</t>
    </rPh>
    <rPh sb="12" eb="14">
      <t>レンゴウ</t>
    </rPh>
    <phoneticPr fontId="8"/>
  </si>
  <si>
    <t>本州四国総合開発</t>
    <rPh sb="0" eb="2">
      <t>ホンシュウ</t>
    </rPh>
    <rPh sb="2" eb="4">
      <t>シコク</t>
    </rPh>
    <rPh sb="4" eb="6">
      <t>ソウゴウ</t>
    </rPh>
    <rPh sb="6" eb="8">
      <t>カイハツ</t>
    </rPh>
    <phoneticPr fontId="8"/>
  </si>
  <si>
    <t>坂出市学校給食会</t>
    <rPh sb="0" eb="3">
      <t>サカイデシ</t>
    </rPh>
    <rPh sb="3" eb="5">
      <t>ガッコウ</t>
    </rPh>
    <rPh sb="5" eb="7">
      <t>キュウショク</t>
    </rPh>
    <rPh sb="7" eb="8">
      <t>カイ</t>
    </rPh>
    <phoneticPr fontId="8"/>
  </si>
  <si>
    <t>一般会計</t>
    <phoneticPr fontId="8"/>
  </si>
  <si>
    <t>王越診療所特別会計</t>
    <phoneticPr fontId="8"/>
  </si>
  <si>
    <t>王越診療所特別会計</t>
    <phoneticPr fontId="8"/>
  </si>
  <si>
    <t>公共用地先行取得事業特別会計</t>
    <phoneticPr fontId="8"/>
  </si>
  <si>
    <t>公共用地先行取得事業特別会計</t>
    <phoneticPr fontId="8"/>
  </si>
  <si>
    <t>国民健康保険特別会計</t>
    <phoneticPr fontId="8"/>
  </si>
  <si>
    <t>国民健康保険特別会計</t>
    <phoneticPr fontId="8"/>
  </si>
  <si>
    <t>国民健康保険与島診療所特別会計</t>
    <phoneticPr fontId="8"/>
  </si>
  <si>
    <t>介護保険特別会計</t>
    <phoneticPr fontId="8"/>
  </si>
  <si>
    <t>介護保険特別会計</t>
    <phoneticPr fontId="8"/>
  </si>
  <si>
    <t>介護保険介護予防支援事業特別会計</t>
    <phoneticPr fontId="8"/>
  </si>
  <si>
    <t>坂出駅北口地下駐車場事業特別会計</t>
    <phoneticPr fontId="8"/>
  </si>
  <si>
    <t>後期高齢者医療特別会計</t>
    <phoneticPr fontId="8"/>
  </si>
  <si>
    <t>坂出港港湾整備事業特別会計</t>
    <phoneticPr fontId="8"/>
  </si>
  <si>
    <t>下水道事業特別会計</t>
    <phoneticPr fontId="8"/>
  </si>
  <si>
    <t>投資及び出資金明細表</t>
    <rPh sb="0" eb="2">
      <t>トウシ</t>
    </rPh>
    <rPh sb="2" eb="3">
      <t>オヨ</t>
    </rPh>
    <rPh sb="4" eb="7">
      <t>シュッシキン</t>
    </rPh>
    <rPh sb="7" eb="9">
      <t>メイサイ</t>
    </rPh>
    <rPh sb="9" eb="10">
      <t>ヒョウ</t>
    </rPh>
    <phoneticPr fontId="8"/>
  </si>
  <si>
    <t>（単位　円）</t>
    <rPh sb="1" eb="3">
      <t>タンイ</t>
    </rPh>
    <rPh sb="4" eb="5">
      <t>エン</t>
    </rPh>
    <phoneticPr fontId="8"/>
  </si>
  <si>
    <r>
      <rPr>
        <sz val="10"/>
        <color rgb="FFFF0000"/>
        <rFont val="ＭＳ Ｐゴシック"/>
        <family val="3"/>
        <charset val="128"/>
      </rPr>
      <t>H26</t>
    </r>
    <r>
      <rPr>
        <sz val="10"/>
        <rFont val="ＭＳ Ｐゴシック"/>
        <family val="3"/>
        <charset val="128"/>
      </rPr>
      <t>年度末①</t>
    </r>
    <rPh sb="3" eb="4">
      <t>ネン</t>
    </rPh>
    <rPh sb="4" eb="5">
      <t>ド</t>
    </rPh>
    <rPh sb="5" eb="6">
      <t>マツ</t>
    </rPh>
    <phoneticPr fontId="8"/>
  </si>
  <si>
    <r>
      <rPr>
        <sz val="10"/>
        <color rgb="FFFF0000"/>
        <rFont val="ＭＳ Ｐゴシック"/>
        <family val="3"/>
        <charset val="128"/>
      </rPr>
      <t>H27</t>
    </r>
    <r>
      <rPr>
        <sz val="10"/>
        <rFont val="ＭＳ Ｐゴシック"/>
        <family val="3"/>
        <charset val="128"/>
      </rPr>
      <t>年度②</t>
    </r>
    <rPh sb="3" eb="4">
      <t>ネン</t>
    </rPh>
    <rPh sb="4" eb="5">
      <t>ド</t>
    </rPh>
    <phoneticPr fontId="8"/>
  </si>
  <si>
    <r>
      <rPr>
        <sz val="10"/>
        <color rgb="FFFF0000"/>
        <rFont val="ＭＳ Ｐゴシック"/>
        <family val="3"/>
        <charset val="128"/>
      </rPr>
      <t>H27</t>
    </r>
    <r>
      <rPr>
        <sz val="10"/>
        <rFont val="ＭＳ Ｐゴシック"/>
        <family val="3"/>
        <charset val="128"/>
      </rPr>
      <t>年度③</t>
    </r>
    <rPh sb="3" eb="4">
      <t>ネン</t>
    </rPh>
    <rPh sb="4" eb="5">
      <t>ド</t>
    </rPh>
    <phoneticPr fontId="8"/>
  </si>
  <si>
    <r>
      <rPr>
        <sz val="10"/>
        <color rgb="FFFF0000"/>
        <rFont val="ＭＳ Ｐゴシック"/>
        <family val="3"/>
        <charset val="128"/>
      </rPr>
      <t>H27</t>
    </r>
    <r>
      <rPr>
        <sz val="10"/>
        <rFont val="ＭＳ Ｐゴシック"/>
        <family val="3"/>
        <charset val="128"/>
      </rPr>
      <t>年度末</t>
    </r>
    <rPh sb="3" eb="4">
      <t>ネン</t>
    </rPh>
    <rPh sb="4" eb="5">
      <t>ド</t>
    </rPh>
    <rPh sb="5" eb="6">
      <t>マツ</t>
    </rPh>
    <phoneticPr fontId="8"/>
  </si>
  <si>
    <t>残高</t>
    <rPh sb="0" eb="2">
      <t>ザンダカ</t>
    </rPh>
    <phoneticPr fontId="8"/>
  </si>
  <si>
    <t>支出（投資・出資）</t>
    <rPh sb="0" eb="2">
      <t>シシュツ</t>
    </rPh>
    <rPh sb="3" eb="5">
      <t>トウシ</t>
    </rPh>
    <rPh sb="6" eb="8">
      <t>シュッシ</t>
    </rPh>
    <phoneticPr fontId="8"/>
  </si>
  <si>
    <t>収入（回収）</t>
    <rPh sb="0" eb="2">
      <t>シュウニュウ</t>
    </rPh>
    <rPh sb="3" eb="5">
      <t>カイシュウ</t>
    </rPh>
    <phoneticPr fontId="8"/>
  </si>
  <si>
    <t>調整</t>
    <rPh sb="0" eb="2">
      <t>チョウセイ</t>
    </rPh>
    <phoneticPr fontId="8"/>
  </si>
  <si>
    <t>残高（①+②-③+④）</t>
    <rPh sb="0" eb="2">
      <t>ザンダカ</t>
    </rPh>
    <phoneticPr fontId="8"/>
  </si>
  <si>
    <t>産業課（商工）</t>
    <rPh sb="0" eb="2">
      <t>サンギョウ</t>
    </rPh>
    <rPh sb="2" eb="3">
      <t>カ</t>
    </rPh>
    <rPh sb="4" eb="6">
      <t>ショウコウ</t>
    </rPh>
    <phoneticPr fontId="52"/>
  </si>
  <si>
    <t>香川県信用保証協会出捐金</t>
    <rPh sb="0" eb="2">
      <t>カガワ</t>
    </rPh>
    <rPh sb="2" eb="3">
      <t>ケン</t>
    </rPh>
    <rPh sb="3" eb="5">
      <t>シンヨウ</t>
    </rPh>
    <rPh sb="5" eb="7">
      <t>ホショウ</t>
    </rPh>
    <rPh sb="7" eb="9">
      <t>キョウカイ</t>
    </rPh>
    <rPh sb="9" eb="11">
      <t>シュツエン</t>
    </rPh>
    <rPh sb="11" eb="12">
      <t>キン</t>
    </rPh>
    <phoneticPr fontId="52"/>
  </si>
  <si>
    <t>商工関係</t>
    <rPh sb="0" eb="2">
      <t>ショウコウ</t>
    </rPh>
    <rPh sb="2" eb="4">
      <t>カンケイ</t>
    </rPh>
    <phoneticPr fontId="8"/>
  </si>
  <si>
    <t>本州四国総合開発株式会社出資金</t>
    <rPh sb="0" eb="2">
      <t>ホンシュウ</t>
    </rPh>
    <rPh sb="2" eb="4">
      <t>シコク</t>
    </rPh>
    <rPh sb="4" eb="6">
      <t>ソウゴウ</t>
    </rPh>
    <rPh sb="6" eb="8">
      <t>カイハツ</t>
    </rPh>
    <rPh sb="8" eb="10">
      <t>カブシキ</t>
    </rPh>
    <rPh sb="10" eb="12">
      <t>カイシャ</t>
    </rPh>
    <rPh sb="12" eb="15">
      <t>シュッシキン</t>
    </rPh>
    <phoneticPr fontId="52"/>
  </si>
  <si>
    <t>エフエム・サン株式会社出資金</t>
    <rPh sb="7" eb="9">
      <t>カブシキ</t>
    </rPh>
    <rPh sb="9" eb="11">
      <t>カイシャ</t>
    </rPh>
    <rPh sb="11" eb="14">
      <t>シュッシキン</t>
    </rPh>
    <phoneticPr fontId="52"/>
  </si>
  <si>
    <t>観光・交通関係</t>
    <rPh sb="0" eb="2">
      <t>カンコウ</t>
    </rPh>
    <rPh sb="3" eb="5">
      <t>コウツウ</t>
    </rPh>
    <rPh sb="5" eb="7">
      <t>カンケイ</t>
    </rPh>
    <phoneticPr fontId="8"/>
  </si>
  <si>
    <t>公益財団法人かがわ産業支援財団出捐金</t>
    <rPh sb="0" eb="2">
      <t>コウエキ</t>
    </rPh>
    <rPh sb="2" eb="4">
      <t>ザイダン</t>
    </rPh>
    <rPh sb="4" eb="6">
      <t>ホウジン</t>
    </rPh>
    <rPh sb="9" eb="11">
      <t>サンギョウ</t>
    </rPh>
    <rPh sb="11" eb="13">
      <t>シエン</t>
    </rPh>
    <rPh sb="13" eb="15">
      <t>ザイダン</t>
    </rPh>
    <rPh sb="15" eb="17">
      <t>シュツエン</t>
    </rPh>
    <rPh sb="17" eb="18">
      <t>キン</t>
    </rPh>
    <phoneticPr fontId="52"/>
  </si>
  <si>
    <t>産業課（農水）</t>
    <rPh sb="0" eb="2">
      <t>サンギョウ</t>
    </rPh>
    <rPh sb="2" eb="3">
      <t>カ</t>
    </rPh>
    <rPh sb="4" eb="6">
      <t>ノウスイ</t>
    </rPh>
    <phoneticPr fontId="52"/>
  </si>
  <si>
    <t>香川県農業信用基金協会出資金</t>
    <rPh sb="0" eb="3">
      <t>カガワケン</t>
    </rPh>
    <rPh sb="3" eb="5">
      <t>ノウギョウ</t>
    </rPh>
    <rPh sb="5" eb="7">
      <t>シンヨウ</t>
    </rPh>
    <rPh sb="7" eb="9">
      <t>キキン</t>
    </rPh>
    <rPh sb="9" eb="11">
      <t>キョウカイ</t>
    </rPh>
    <rPh sb="11" eb="14">
      <t>シュッシキン</t>
    </rPh>
    <phoneticPr fontId="52"/>
  </si>
  <si>
    <t>農林水産関係</t>
    <rPh sb="0" eb="2">
      <t>ノウリン</t>
    </rPh>
    <rPh sb="2" eb="4">
      <t>スイサン</t>
    </rPh>
    <rPh sb="4" eb="6">
      <t>カンケイ</t>
    </rPh>
    <phoneticPr fontId="8"/>
  </si>
  <si>
    <t>香川県漁業信用基金協会出資金</t>
    <rPh sb="0" eb="3">
      <t>カガワケン</t>
    </rPh>
    <rPh sb="3" eb="5">
      <t>ギョギョウ</t>
    </rPh>
    <rPh sb="5" eb="7">
      <t>シンヨウ</t>
    </rPh>
    <rPh sb="7" eb="9">
      <t>キキン</t>
    </rPh>
    <rPh sb="9" eb="11">
      <t>キョウカイ</t>
    </rPh>
    <rPh sb="11" eb="14">
      <t>シュッシキン</t>
    </rPh>
    <phoneticPr fontId="52"/>
  </si>
  <si>
    <t>株式会社香川県畜産公社出資金</t>
    <rPh sb="0" eb="2">
      <t>カブシキ</t>
    </rPh>
    <rPh sb="2" eb="4">
      <t>カイシャ</t>
    </rPh>
    <rPh sb="4" eb="7">
      <t>カガワケン</t>
    </rPh>
    <rPh sb="7" eb="9">
      <t>チクサン</t>
    </rPh>
    <rPh sb="9" eb="11">
      <t>コウシャ</t>
    </rPh>
    <rPh sb="11" eb="14">
      <t>シュッシキン</t>
    </rPh>
    <phoneticPr fontId="52"/>
  </si>
  <si>
    <t>公益財団法人香川県水産振興基金出捐金</t>
    <rPh sb="0" eb="2">
      <t>コウエキ</t>
    </rPh>
    <rPh sb="2" eb="4">
      <t>ザイダン</t>
    </rPh>
    <rPh sb="4" eb="6">
      <t>ホウジン</t>
    </rPh>
    <rPh sb="6" eb="9">
      <t>カガワケン</t>
    </rPh>
    <rPh sb="9" eb="11">
      <t>スイサン</t>
    </rPh>
    <rPh sb="11" eb="13">
      <t>シンコウ</t>
    </rPh>
    <rPh sb="13" eb="15">
      <t>キキン</t>
    </rPh>
    <rPh sb="15" eb="17">
      <t>シュツエン</t>
    </rPh>
    <rPh sb="17" eb="18">
      <t>キン</t>
    </rPh>
    <phoneticPr fontId="52"/>
  </si>
  <si>
    <t>公益財団法人香川県農地機構出捐金</t>
    <rPh sb="0" eb="2">
      <t>コウエキ</t>
    </rPh>
    <rPh sb="2" eb="4">
      <t>ザイダン</t>
    </rPh>
    <rPh sb="4" eb="6">
      <t>ホウジン</t>
    </rPh>
    <rPh sb="6" eb="9">
      <t>カガワケン</t>
    </rPh>
    <rPh sb="9" eb="11">
      <t>ノウチ</t>
    </rPh>
    <rPh sb="11" eb="13">
      <t>キコウ</t>
    </rPh>
    <rPh sb="13" eb="15">
      <t>シュツエン</t>
    </rPh>
    <rPh sb="15" eb="16">
      <t>キン</t>
    </rPh>
    <phoneticPr fontId="52"/>
  </si>
  <si>
    <t>みなと課</t>
    <rPh sb="3" eb="4">
      <t>カ</t>
    </rPh>
    <phoneticPr fontId="52"/>
  </si>
  <si>
    <t>一般財団法人沿岸技術研究センター出捐金</t>
    <rPh sb="0" eb="2">
      <t>イッパン</t>
    </rPh>
    <rPh sb="2" eb="4">
      <t>ザイダン</t>
    </rPh>
    <rPh sb="4" eb="6">
      <t>ホウジン</t>
    </rPh>
    <rPh sb="6" eb="8">
      <t>エンガン</t>
    </rPh>
    <rPh sb="8" eb="10">
      <t>ギジュツ</t>
    </rPh>
    <rPh sb="10" eb="12">
      <t>ケンキュウ</t>
    </rPh>
    <rPh sb="16" eb="18">
      <t>シュツエン</t>
    </rPh>
    <rPh sb="18" eb="19">
      <t>キン</t>
    </rPh>
    <phoneticPr fontId="52"/>
  </si>
  <si>
    <t>一般財団法人みなと総合研究財団出捐金</t>
    <rPh sb="0" eb="2">
      <t>イッパン</t>
    </rPh>
    <rPh sb="2" eb="4">
      <t>ザイダン</t>
    </rPh>
    <rPh sb="4" eb="6">
      <t>ホウジン</t>
    </rPh>
    <rPh sb="9" eb="11">
      <t>ソウゴウ</t>
    </rPh>
    <rPh sb="11" eb="13">
      <t>ケンキュウ</t>
    </rPh>
    <rPh sb="13" eb="15">
      <t>ザイダン</t>
    </rPh>
    <rPh sb="15" eb="17">
      <t>シュツエン</t>
    </rPh>
    <rPh sb="17" eb="18">
      <t>キン</t>
    </rPh>
    <phoneticPr fontId="52"/>
  </si>
  <si>
    <t>一般財団法人港湾空港総合技術センター出捐金</t>
    <rPh sb="0" eb="2">
      <t>イッパン</t>
    </rPh>
    <rPh sb="2" eb="4">
      <t>ザイダン</t>
    </rPh>
    <rPh sb="4" eb="6">
      <t>ホウジン</t>
    </rPh>
    <rPh sb="6" eb="8">
      <t>コウワン</t>
    </rPh>
    <rPh sb="8" eb="10">
      <t>クウコウ</t>
    </rPh>
    <rPh sb="10" eb="12">
      <t>ソウゴウ</t>
    </rPh>
    <rPh sb="12" eb="14">
      <t>ギジュツ</t>
    </rPh>
    <rPh sb="18" eb="20">
      <t>シュツエン</t>
    </rPh>
    <rPh sb="20" eb="21">
      <t>キン</t>
    </rPh>
    <phoneticPr fontId="52"/>
  </si>
  <si>
    <t>建設課</t>
    <rPh sb="0" eb="2">
      <t>ケンセツ</t>
    </rPh>
    <rPh sb="2" eb="3">
      <t>カ</t>
    </rPh>
    <phoneticPr fontId="52"/>
  </si>
  <si>
    <t>公益財団法人リバーフロント研究所出捐金</t>
    <rPh sb="0" eb="2">
      <t>コウエキ</t>
    </rPh>
    <rPh sb="2" eb="4">
      <t>ザイダン</t>
    </rPh>
    <rPh sb="4" eb="6">
      <t>ホウジン</t>
    </rPh>
    <rPh sb="13" eb="15">
      <t>ケンキュウ</t>
    </rPh>
    <rPh sb="15" eb="16">
      <t>ショ</t>
    </rPh>
    <rPh sb="16" eb="18">
      <t>シュツエン</t>
    </rPh>
    <rPh sb="18" eb="19">
      <t>キン</t>
    </rPh>
    <phoneticPr fontId="52"/>
  </si>
  <si>
    <t>教育総務課</t>
    <rPh sb="0" eb="2">
      <t>キョウイク</t>
    </rPh>
    <rPh sb="2" eb="5">
      <t>ソウムカ</t>
    </rPh>
    <rPh sb="4" eb="5">
      <t>カ</t>
    </rPh>
    <phoneticPr fontId="52"/>
  </si>
  <si>
    <t>公益財団法人坂出市学校給食会出資金</t>
    <rPh sb="0" eb="2">
      <t>コウエキ</t>
    </rPh>
    <rPh sb="2" eb="4">
      <t>ザイダン</t>
    </rPh>
    <rPh sb="4" eb="6">
      <t>ホウジン</t>
    </rPh>
    <rPh sb="6" eb="9">
      <t>サカイデシ</t>
    </rPh>
    <rPh sb="9" eb="11">
      <t>ガッコウ</t>
    </rPh>
    <rPh sb="11" eb="13">
      <t>キュウショク</t>
    </rPh>
    <rPh sb="13" eb="14">
      <t>カイ</t>
    </rPh>
    <rPh sb="14" eb="17">
      <t>シュッシキン</t>
    </rPh>
    <phoneticPr fontId="52"/>
  </si>
  <si>
    <t>生活課</t>
    <rPh sb="0" eb="2">
      <t>セイカツ</t>
    </rPh>
    <rPh sb="2" eb="3">
      <t>カ</t>
    </rPh>
    <phoneticPr fontId="52"/>
  </si>
  <si>
    <t>公益財団法人香川県環境保全公社出捐金</t>
    <rPh sb="0" eb="2">
      <t>コウエキ</t>
    </rPh>
    <rPh sb="2" eb="4">
      <t>ザイダン</t>
    </rPh>
    <rPh sb="4" eb="6">
      <t>ホウジン</t>
    </rPh>
    <rPh sb="6" eb="9">
      <t>カガワケン</t>
    </rPh>
    <rPh sb="9" eb="11">
      <t>カンキョウ</t>
    </rPh>
    <rPh sb="11" eb="13">
      <t>ホゼン</t>
    </rPh>
    <rPh sb="13" eb="15">
      <t>コウシャ</t>
    </rPh>
    <rPh sb="15" eb="17">
      <t>シュツエン</t>
    </rPh>
    <rPh sb="17" eb="18">
      <t>キン</t>
    </rPh>
    <phoneticPr fontId="52"/>
  </si>
  <si>
    <t>秘書広報課</t>
    <rPh sb="0" eb="2">
      <t>ヒショ</t>
    </rPh>
    <rPh sb="2" eb="5">
      <t>コウホウカ</t>
    </rPh>
    <phoneticPr fontId="52"/>
  </si>
  <si>
    <t>坂出市国際交流協会出捐金</t>
    <rPh sb="0" eb="3">
      <t>サカイデシ</t>
    </rPh>
    <rPh sb="3" eb="5">
      <t>コクサイ</t>
    </rPh>
    <rPh sb="5" eb="7">
      <t>コウリュウ</t>
    </rPh>
    <rPh sb="7" eb="9">
      <t>キョウカイ</t>
    </rPh>
    <rPh sb="9" eb="11">
      <t>シュツエン</t>
    </rPh>
    <rPh sb="11" eb="12">
      <t>キン</t>
    </rPh>
    <phoneticPr fontId="52"/>
  </si>
  <si>
    <t>けんこう課</t>
    <rPh sb="4" eb="5">
      <t>カ</t>
    </rPh>
    <phoneticPr fontId="52"/>
  </si>
  <si>
    <t>公益財団法人香川いのちのリレー財団出捐金</t>
    <rPh sb="0" eb="2">
      <t>コウエキ</t>
    </rPh>
    <rPh sb="2" eb="4">
      <t>ザイダン</t>
    </rPh>
    <rPh sb="4" eb="6">
      <t>ホウジン</t>
    </rPh>
    <rPh sb="6" eb="8">
      <t>カガワ</t>
    </rPh>
    <rPh sb="15" eb="17">
      <t>ザイダン</t>
    </rPh>
    <rPh sb="17" eb="19">
      <t>シュツエン</t>
    </rPh>
    <rPh sb="19" eb="20">
      <t>キン</t>
    </rPh>
    <phoneticPr fontId="52"/>
  </si>
  <si>
    <t>公益財団法人香川県眼球銀行出捐金</t>
    <rPh sb="0" eb="2">
      <t>コウエキ</t>
    </rPh>
    <rPh sb="2" eb="4">
      <t>ザイダン</t>
    </rPh>
    <rPh sb="4" eb="6">
      <t>ホウジン</t>
    </rPh>
    <rPh sb="6" eb="9">
      <t>カガワケン</t>
    </rPh>
    <rPh sb="9" eb="11">
      <t>ガンキュウ</t>
    </rPh>
    <rPh sb="11" eb="13">
      <t>ギンコウ</t>
    </rPh>
    <rPh sb="13" eb="15">
      <t>シュツエン</t>
    </rPh>
    <rPh sb="15" eb="16">
      <t>キン</t>
    </rPh>
    <phoneticPr fontId="52"/>
  </si>
  <si>
    <t>ふくし課</t>
    <rPh sb="3" eb="4">
      <t>カ</t>
    </rPh>
    <phoneticPr fontId="52"/>
  </si>
  <si>
    <t>公益財団法人かがわ健康福祉機構出捐金</t>
    <rPh sb="0" eb="2">
      <t>コウエキ</t>
    </rPh>
    <rPh sb="2" eb="4">
      <t>ザイダン</t>
    </rPh>
    <rPh sb="4" eb="6">
      <t>ホウジン</t>
    </rPh>
    <rPh sb="9" eb="11">
      <t>ケンコウ</t>
    </rPh>
    <rPh sb="11" eb="13">
      <t>フクシ</t>
    </rPh>
    <rPh sb="13" eb="15">
      <t>キコウ</t>
    </rPh>
    <rPh sb="15" eb="17">
      <t>シュツエン</t>
    </rPh>
    <rPh sb="17" eb="18">
      <t>キン</t>
    </rPh>
    <phoneticPr fontId="52"/>
  </si>
  <si>
    <r>
      <t>共働課</t>
    </r>
    <r>
      <rPr>
        <sz val="6"/>
        <color rgb="FFFF0000"/>
        <rFont val="ＭＳ Ｐゴシック"/>
        <family val="3"/>
        <charset val="128"/>
      </rPr>
      <t>（旧総務課）</t>
    </r>
    <rPh sb="0" eb="2">
      <t>キョウドウ</t>
    </rPh>
    <rPh sb="2" eb="3">
      <t>カ</t>
    </rPh>
    <rPh sb="4" eb="5">
      <t>キュウ</t>
    </rPh>
    <rPh sb="5" eb="7">
      <t>ソウム</t>
    </rPh>
    <rPh sb="7" eb="8">
      <t>カ</t>
    </rPh>
    <phoneticPr fontId="52"/>
  </si>
  <si>
    <t>公益財団法人香川県暴力追放運動推進センター出捐金</t>
    <rPh sb="0" eb="2">
      <t>コウエキ</t>
    </rPh>
    <rPh sb="2" eb="4">
      <t>ザイダン</t>
    </rPh>
    <rPh sb="4" eb="6">
      <t>ホウジン</t>
    </rPh>
    <rPh sb="6" eb="9">
      <t>カガワケン</t>
    </rPh>
    <rPh sb="9" eb="11">
      <t>ボウリョク</t>
    </rPh>
    <rPh sb="11" eb="13">
      <t>ツイホウ</t>
    </rPh>
    <rPh sb="13" eb="15">
      <t>ウンドウ</t>
    </rPh>
    <rPh sb="15" eb="17">
      <t>スイシン</t>
    </rPh>
    <rPh sb="21" eb="23">
      <t>シュツエン</t>
    </rPh>
    <rPh sb="23" eb="24">
      <t>キン</t>
    </rPh>
    <phoneticPr fontId="52"/>
  </si>
  <si>
    <t>香川テレビ放送網株式会社出資金</t>
    <rPh sb="0" eb="2">
      <t>カガワ</t>
    </rPh>
    <rPh sb="5" eb="8">
      <t>ホウソウモウ</t>
    </rPh>
    <rPh sb="8" eb="10">
      <t>カブシキ</t>
    </rPh>
    <rPh sb="10" eb="12">
      <t>カイシャ</t>
    </rPh>
    <rPh sb="12" eb="15">
      <t>シュッシキン</t>
    </rPh>
    <phoneticPr fontId="52"/>
  </si>
  <si>
    <t>政策課</t>
    <rPh sb="0" eb="2">
      <t>セイサク</t>
    </rPh>
    <rPh sb="2" eb="3">
      <t>カ</t>
    </rPh>
    <phoneticPr fontId="52"/>
  </si>
  <si>
    <t>地方公共団体金融機構出資金</t>
    <rPh sb="0" eb="2">
      <t>チホウ</t>
    </rPh>
    <rPh sb="2" eb="4">
      <t>コウキョウ</t>
    </rPh>
    <rPh sb="4" eb="6">
      <t>ダンタイ</t>
    </rPh>
    <rPh sb="6" eb="8">
      <t>キンユウ</t>
    </rPh>
    <rPh sb="8" eb="10">
      <t>キコウ</t>
    </rPh>
    <rPh sb="10" eb="13">
      <t>シュッシキン</t>
    </rPh>
    <phoneticPr fontId="52"/>
  </si>
  <si>
    <t>政策課（病院）</t>
    <rPh sb="0" eb="2">
      <t>セイサク</t>
    </rPh>
    <rPh sb="2" eb="3">
      <t>カ</t>
    </rPh>
    <rPh sb="4" eb="6">
      <t>ビョウイン</t>
    </rPh>
    <phoneticPr fontId="52"/>
  </si>
  <si>
    <t>坂出市立病院出資金</t>
    <rPh sb="0" eb="2">
      <t>サカイデ</t>
    </rPh>
    <rPh sb="2" eb="4">
      <t>シリツ</t>
    </rPh>
    <rPh sb="4" eb="6">
      <t>ビョウイン</t>
    </rPh>
    <rPh sb="6" eb="9">
      <t>シュッシキン</t>
    </rPh>
    <phoneticPr fontId="52"/>
  </si>
  <si>
    <t>高松カントリー倶楽部株式会社会員権（法人解散に伴う，権利の消滅H26)</t>
    <rPh sb="0" eb="2">
      <t>タカマツ</t>
    </rPh>
    <rPh sb="7" eb="10">
      <t>クラブ</t>
    </rPh>
    <rPh sb="10" eb="12">
      <t>カブシキ</t>
    </rPh>
    <rPh sb="12" eb="14">
      <t>カイシャ</t>
    </rPh>
    <rPh sb="14" eb="17">
      <t>カイインケン</t>
    </rPh>
    <phoneticPr fontId="52"/>
  </si>
  <si>
    <t>平成２７年度</t>
    <rPh sb="0" eb="2">
      <t>ヘイセイ</t>
    </rPh>
    <rPh sb="4" eb="6">
      <t>ネンド</t>
    </rPh>
    <phoneticPr fontId="8"/>
  </si>
  <si>
    <t>費目</t>
    <rPh sb="0" eb="2">
      <t>ヒモク</t>
    </rPh>
    <phoneticPr fontId="8"/>
  </si>
  <si>
    <t>取引先</t>
    <rPh sb="0" eb="2">
      <t>トリヒキ</t>
    </rPh>
    <rPh sb="2" eb="3">
      <t>サキ</t>
    </rPh>
    <phoneticPr fontId="8"/>
  </si>
  <si>
    <t>行政コスト</t>
    <rPh sb="0" eb="2">
      <t>ギョウセイ</t>
    </rPh>
    <phoneticPr fontId="8"/>
  </si>
  <si>
    <t>資金収支</t>
    <rPh sb="0" eb="2">
      <t>シキン</t>
    </rPh>
    <rPh sb="2" eb="4">
      <t>シュウシ</t>
    </rPh>
    <phoneticPr fontId="8"/>
  </si>
  <si>
    <t>純資産変動</t>
    <rPh sb="0" eb="3">
      <t>ジュンシサン</t>
    </rPh>
    <rPh sb="3" eb="5">
      <t>ヘンドウ</t>
    </rPh>
    <phoneticPr fontId="8"/>
  </si>
  <si>
    <t>税抜き（千円）</t>
    <rPh sb="0" eb="1">
      <t>ゼイ</t>
    </rPh>
    <rPh sb="1" eb="2">
      <t>ヌ</t>
    </rPh>
    <rPh sb="4" eb="6">
      <t>センエン</t>
    </rPh>
    <phoneticPr fontId="8"/>
  </si>
  <si>
    <t>税抜き</t>
    <rPh sb="0" eb="1">
      <t>ゼイ</t>
    </rPh>
    <rPh sb="1" eb="2">
      <t>ヌ</t>
    </rPh>
    <phoneticPr fontId="8"/>
  </si>
  <si>
    <t>税込み（千円）</t>
    <rPh sb="0" eb="2">
      <t>ゼイコ</t>
    </rPh>
    <phoneticPr fontId="8"/>
  </si>
  <si>
    <t>税込み</t>
    <rPh sb="0" eb="2">
      <t>ゼイコ</t>
    </rPh>
    <phoneticPr fontId="8"/>
  </si>
  <si>
    <t>収益</t>
    <rPh sb="0" eb="2">
      <t>シュウエキ</t>
    </rPh>
    <phoneticPr fontId="8"/>
  </si>
  <si>
    <t>分担金</t>
  </si>
  <si>
    <t>坂出市けんこう課</t>
  </si>
  <si>
    <t>分担金</t>
    <rPh sb="0" eb="3">
      <t>ブンタンキン</t>
    </rPh>
    <phoneticPr fontId="8"/>
  </si>
  <si>
    <t>分担金・負担金</t>
    <rPh sb="0" eb="2">
      <t>ブンタン</t>
    </rPh>
    <rPh sb="2" eb="3">
      <t>キン</t>
    </rPh>
    <rPh sb="4" eb="7">
      <t>フタンキン</t>
    </rPh>
    <phoneticPr fontId="8"/>
  </si>
  <si>
    <t>手数料</t>
  </si>
  <si>
    <t>坂出市建設課</t>
  </si>
  <si>
    <t>事業収益</t>
    <rPh sb="0" eb="2">
      <t>ジギョウ</t>
    </rPh>
    <rPh sb="2" eb="4">
      <t>シュウエキ</t>
    </rPh>
    <phoneticPr fontId="8"/>
  </si>
  <si>
    <t>事業収入</t>
    <rPh sb="0" eb="2">
      <t>ジギョウ</t>
    </rPh>
    <rPh sb="2" eb="4">
      <t>シュウニュウ</t>
    </rPh>
    <phoneticPr fontId="8"/>
  </si>
  <si>
    <t>経常行政コスト</t>
    <rPh sb="0" eb="2">
      <t>ケイジョウ</t>
    </rPh>
    <rPh sb="2" eb="4">
      <t>ギョウセイ</t>
    </rPh>
    <phoneticPr fontId="8"/>
  </si>
  <si>
    <t>坂出市長　綾宏</t>
  </si>
  <si>
    <t>その他雑収益</t>
  </si>
  <si>
    <t>坂出市都市整備課</t>
  </si>
  <si>
    <t>その他特定サービス収支</t>
    <rPh sb="2" eb="3">
      <t>タ</t>
    </rPh>
    <rPh sb="3" eb="5">
      <t>トクテイ</t>
    </rPh>
    <rPh sb="9" eb="11">
      <t>シュウシ</t>
    </rPh>
    <phoneticPr fontId="8"/>
  </si>
  <si>
    <t>平成27年度下水道使用料徴収委託料</t>
  </si>
  <si>
    <t>職員課</t>
  </si>
  <si>
    <t>水道局３F第２サーバー室賃貸料</t>
  </si>
  <si>
    <t>他会計負担金</t>
    <rPh sb="0" eb="1">
      <t>タ</t>
    </rPh>
    <rPh sb="1" eb="3">
      <t>カイケイ</t>
    </rPh>
    <rPh sb="3" eb="6">
      <t>フタンキン</t>
    </rPh>
    <phoneticPr fontId="8"/>
  </si>
  <si>
    <t>坂出市消防長</t>
  </si>
  <si>
    <t>他会計補助金等</t>
    <rPh sb="0" eb="1">
      <t>タ</t>
    </rPh>
    <rPh sb="1" eb="3">
      <t>カイケイ</t>
    </rPh>
    <rPh sb="3" eb="7">
      <t>ホジョキントウ</t>
    </rPh>
    <phoneticPr fontId="8"/>
  </si>
  <si>
    <t>林田町消火栓修繕工事（林田A地区第49号）</t>
  </si>
  <si>
    <t>H27未収金</t>
    <rPh sb="3" eb="5">
      <t>ミシュウ</t>
    </rPh>
    <rPh sb="5" eb="6">
      <t>キン</t>
    </rPh>
    <phoneticPr fontId="8"/>
  </si>
  <si>
    <t>他会計補助金</t>
  </si>
  <si>
    <t>坂出市政策課</t>
  </si>
  <si>
    <t>児童手当繰入金として</t>
  </si>
  <si>
    <t>消火栓新設負担金</t>
  </si>
  <si>
    <t>駒止町一丁目消火栓(11号地区2・3号）移設工事</t>
  </si>
  <si>
    <t>久米町消火栓移設工事（4号地区第42号）</t>
  </si>
  <si>
    <t>加茂町下氏部東消火栓新設工事</t>
  </si>
  <si>
    <t>入船町消火栓移設工事（4号地区第4・7号）</t>
  </si>
  <si>
    <t>元町防火水槽流入管移設工事（7号地区№4号）</t>
  </si>
  <si>
    <t>元町消火栓移設工事（6号地区第10号）</t>
  </si>
  <si>
    <t>京町消火栓移設工事（7号地区第6・8号）</t>
  </si>
  <si>
    <t>学園通り消火栓移設工事（10号地区第1・6号）</t>
  </si>
  <si>
    <t>学園通り消火栓移設工事（10号地区第15・16号）</t>
  </si>
  <si>
    <t>学園通り消火栓移設工事（10号地区第17号）</t>
  </si>
  <si>
    <t>文京町防火水槽流入管移設工事（№25号）</t>
  </si>
  <si>
    <t>池園町防火水槽流入管移設工事（№26号）</t>
  </si>
  <si>
    <t>花町消火栓移設工事（10号地区21号）</t>
  </si>
  <si>
    <t>中央町消火栓移設工事（3号地区1号）</t>
  </si>
  <si>
    <t>工事負担金</t>
  </si>
  <si>
    <t>駒止町一丁目配水管本設工事補償</t>
    <phoneticPr fontId="8"/>
  </si>
  <si>
    <t>久米町2丁目配水管移設工事補償１</t>
  </si>
  <si>
    <t>久米町二丁目配水管移設工事補償２</t>
  </si>
  <si>
    <t>八幡町１丁目配水管移設工事補償１</t>
  </si>
  <si>
    <t>八幡町１丁目配水管移設工事補償２</t>
  </si>
  <si>
    <t>元町４丁目配水管移設工事補償</t>
  </si>
  <si>
    <t>青葉町本設工事　補償金</t>
  </si>
  <si>
    <t>富士見町一丁目配水管本設工事補償金</t>
  </si>
  <si>
    <t>公共下水工事に伴う配水管移設設計補償</t>
  </si>
  <si>
    <t>青葉町配水管移設工事補償　1</t>
  </si>
  <si>
    <t>青葉町配水管移設工事補償　2</t>
  </si>
  <si>
    <t>元町一丁目配水管布設替工事補償1</t>
  </si>
  <si>
    <t>元町一丁目配水管布設替工事補償２</t>
  </si>
  <si>
    <t>収入合計</t>
    <rPh sb="2" eb="4">
      <t>ゴウケイ</t>
    </rPh>
    <phoneticPr fontId="8"/>
  </si>
  <si>
    <t>費用</t>
    <rPh sb="0" eb="2">
      <t>ヒヨウ</t>
    </rPh>
    <phoneticPr fontId="8"/>
  </si>
  <si>
    <t>法定福利費</t>
  </si>
  <si>
    <t>坂出市長　綾　宏</t>
  </si>
  <si>
    <t>平成27年度地方公務員災害補償法に係る概算負担金</t>
  </si>
  <si>
    <t>下水道料金1期分</t>
    <rPh sb="0" eb="3">
      <t>ゲスイドウ</t>
    </rPh>
    <rPh sb="3" eb="5">
      <t>リョウキン</t>
    </rPh>
    <phoneticPr fontId="81"/>
  </si>
  <si>
    <t>下水道料金2期分</t>
    <rPh sb="0" eb="3">
      <t>ゲスイドウ</t>
    </rPh>
    <rPh sb="3" eb="5">
      <t>リョウキン</t>
    </rPh>
    <phoneticPr fontId="81"/>
  </si>
  <si>
    <t>下水道料金3期分</t>
    <rPh sb="0" eb="3">
      <t>ゲスイドウ</t>
    </rPh>
    <rPh sb="3" eb="5">
      <t>リョウキン</t>
    </rPh>
    <phoneticPr fontId="81"/>
  </si>
  <si>
    <t>下水道料金4期分</t>
    <rPh sb="0" eb="3">
      <t>ゲスイドウ</t>
    </rPh>
    <rPh sb="3" eb="5">
      <t>リョウキン</t>
    </rPh>
    <phoneticPr fontId="81"/>
  </si>
  <si>
    <t>下水道料金5期分</t>
    <rPh sb="0" eb="3">
      <t>ゲスイドウ</t>
    </rPh>
    <rPh sb="3" eb="5">
      <t>リョウキン</t>
    </rPh>
    <phoneticPr fontId="81"/>
  </si>
  <si>
    <t>下水道料金6期分</t>
    <rPh sb="0" eb="3">
      <t>ゲスイドウ</t>
    </rPh>
    <rPh sb="3" eb="5">
      <t>リョウキン</t>
    </rPh>
    <phoneticPr fontId="81"/>
  </si>
  <si>
    <t>平成27年度職員定期健康診断業務委託手数料（17名分）</t>
  </si>
  <si>
    <t>H27未払金</t>
    <rPh sb="3" eb="6">
      <t>ミバライキン</t>
    </rPh>
    <phoneticPr fontId="8"/>
  </si>
  <si>
    <t>委託料</t>
  </si>
  <si>
    <t>平成27年度ｾｷｭﾘﾃｨ対策負担金</t>
  </si>
  <si>
    <t>平成27年度人事給与システム料等負担金（システムサポート料）</t>
  </si>
  <si>
    <t>平成27年度人事給与システム料等負担金（システム改修料）</t>
  </si>
  <si>
    <t>賃借料</t>
  </si>
  <si>
    <t>水道局営繕事務所等の借地料番の州公園　627.90㎡</t>
  </si>
  <si>
    <t>支出合計</t>
    <rPh sb="2" eb="4">
      <t>ゴウケイ</t>
    </rPh>
    <phoneticPr fontId="8"/>
  </si>
  <si>
    <t>現金収入</t>
    <rPh sb="0" eb="2">
      <t>ゲンキン</t>
    </rPh>
    <rPh sb="2" eb="4">
      <t>シュウニュウ</t>
    </rPh>
    <phoneticPr fontId="8"/>
  </si>
  <si>
    <t>No.1～10</t>
  </si>
  <si>
    <t>H26未収金</t>
    <rPh sb="3" eb="5">
      <t>ミシュウ</t>
    </rPh>
    <rPh sb="5" eb="6">
      <t>キン</t>
    </rPh>
    <phoneticPr fontId="8"/>
  </si>
  <si>
    <t>No.6駒止町一丁目配水管移設工事補償</t>
  </si>
  <si>
    <t>公共下水道工事に伴う配水管移設設計業務補償金</t>
  </si>
  <si>
    <t>元町四丁目配水管本設工事補償金</t>
  </si>
  <si>
    <t>№1　駒止町一丁目配水管本設工事補償</t>
  </si>
  <si>
    <t>№2　久米町二丁目配水管移設工事補償1</t>
  </si>
  <si>
    <t>№3　久米町二丁目配水管移設工事補償2</t>
  </si>
  <si>
    <t>№4　八幡町一丁目配水管移設工事補償1</t>
  </si>
  <si>
    <t>№5　八幡町一丁目配水管移設工事補償2</t>
  </si>
  <si>
    <t>№6元町四丁目配水管移設工事補償</t>
  </si>
  <si>
    <t>№7,8青葉町配水管移設工事補償</t>
  </si>
  <si>
    <t>№9,10元町一丁目配水管布設替工事補償</t>
  </si>
  <si>
    <t>設計審査手数料</t>
  </si>
  <si>
    <t>工事検査手数料</t>
  </si>
  <si>
    <t>流末装置検査手数料</t>
  </si>
  <si>
    <t>一般会計補助金</t>
  </si>
  <si>
    <t>坂出市政策課</t>
    <rPh sb="3" eb="6">
      <t>セイサクカ</t>
    </rPh>
    <phoneticPr fontId="8"/>
  </si>
  <si>
    <t>平成27年度児童手当繰入として</t>
  </si>
  <si>
    <t>営業外収益その他雑収益</t>
  </si>
  <si>
    <t>坂出市（職員課）</t>
  </si>
  <si>
    <t>№154水道局3F第2ｻｰﾊﾞｰ室に係る賃貸料として</t>
  </si>
  <si>
    <t>坂出市（都市整備課）</t>
  </si>
  <si>
    <t>平成26年度下水道料金徴収委託料</t>
  </si>
  <si>
    <t>現金収入合計</t>
    <rPh sb="0" eb="2">
      <t>ゲンキン</t>
    </rPh>
    <rPh sb="4" eb="6">
      <t>ゴウケイ</t>
    </rPh>
    <phoneticPr fontId="8"/>
  </si>
  <si>
    <t>現金支出</t>
    <rPh sb="0" eb="2">
      <t>ゲンキン</t>
    </rPh>
    <rPh sb="2" eb="4">
      <t>シシュツ</t>
    </rPh>
    <phoneticPr fontId="8"/>
  </si>
  <si>
    <t>水道料金等預り金</t>
    <rPh sb="0" eb="2">
      <t>スイドウ</t>
    </rPh>
    <rPh sb="2" eb="5">
      <t>リョウキントウ</t>
    </rPh>
    <rPh sb="5" eb="6">
      <t>アズカ</t>
    </rPh>
    <rPh sb="7" eb="8">
      <t>キン</t>
    </rPh>
    <phoneticPr fontId="8"/>
  </si>
  <si>
    <t>監理課長　向　徳明</t>
  </si>
  <si>
    <t>－</t>
    <phoneticPr fontId="8"/>
  </si>
  <si>
    <t>H27.3月分下水道使用料</t>
  </si>
  <si>
    <t>H27.4月分下水道料金</t>
  </si>
  <si>
    <t>H27.5月分下水道使用料</t>
  </si>
  <si>
    <t>H27.6月分下水道料金</t>
  </si>
  <si>
    <t>H27.7月分下水道使用料</t>
  </si>
  <si>
    <t>H27.8月分下水道料金</t>
  </si>
  <si>
    <t>H27.9月分下水道料金</t>
  </si>
  <si>
    <t>H27.10月分下水道料金</t>
  </si>
  <si>
    <t>H27.11月分下水道料金</t>
  </si>
  <si>
    <t>H27.12月分下水道料金</t>
  </si>
  <si>
    <t>H28.1月分下水道料金</t>
  </si>
  <si>
    <t>H28.2月分下水道料金</t>
  </si>
  <si>
    <t>総係未払金</t>
  </si>
  <si>
    <t>下水道料金1期分</t>
    <rPh sb="0" eb="3">
      <t>ゲスイドウ</t>
    </rPh>
    <rPh sb="3" eb="5">
      <t>リョウキン</t>
    </rPh>
    <phoneticPr fontId="8"/>
  </si>
  <si>
    <t>水道料金預り金で受入後、下水道使用料として出金</t>
    <rPh sb="0" eb="2">
      <t>スイドウ</t>
    </rPh>
    <rPh sb="2" eb="4">
      <t>リョウキン</t>
    </rPh>
    <rPh sb="4" eb="5">
      <t>アズカ</t>
    </rPh>
    <rPh sb="6" eb="7">
      <t>キン</t>
    </rPh>
    <rPh sb="8" eb="10">
      <t>ウケイレ</t>
    </rPh>
    <rPh sb="10" eb="11">
      <t>ゴ</t>
    </rPh>
    <rPh sb="12" eb="15">
      <t>ゲスイドウ</t>
    </rPh>
    <rPh sb="15" eb="18">
      <t>シヨウリョウ</t>
    </rPh>
    <rPh sb="21" eb="23">
      <t>シュッキン</t>
    </rPh>
    <phoneticPr fontId="8"/>
  </si>
  <si>
    <t>下水道料金2期分</t>
    <rPh sb="0" eb="3">
      <t>ゲスイドウ</t>
    </rPh>
    <rPh sb="3" eb="5">
      <t>リョウキン</t>
    </rPh>
    <phoneticPr fontId="8"/>
  </si>
  <si>
    <t>下水道料金3期分</t>
    <rPh sb="0" eb="3">
      <t>ゲスイドウ</t>
    </rPh>
    <rPh sb="3" eb="5">
      <t>リョウキン</t>
    </rPh>
    <phoneticPr fontId="8"/>
  </si>
  <si>
    <t>下水道料金4期分</t>
    <rPh sb="0" eb="3">
      <t>ゲスイドウ</t>
    </rPh>
    <rPh sb="3" eb="5">
      <t>リョウキン</t>
    </rPh>
    <phoneticPr fontId="8"/>
  </si>
  <si>
    <t>下水道料金5期分</t>
    <rPh sb="0" eb="3">
      <t>ゲスイドウ</t>
    </rPh>
    <rPh sb="3" eb="5">
      <t>リョウキン</t>
    </rPh>
    <phoneticPr fontId="8"/>
  </si>
  <si>
    <t>下水道料金6期分</t>
    <rPh sb="0" eb="3">
      <t>ゲスイドウ</t>
    </rPh>
    <rPh sb="3" eb="5">
      <t>リョウキン</t>
    </rPh>
    <phoneticPr fontId="8"/>
  </si>
  <si>
    <t>浄水未払金</t>
  </si>
  <si>
    <t>配水未払金</t>
  </si>
  <si>
    <t>給水未払金</t>
  </si>
  <si>
    <t>受託工事未払金</t>
  </si>
  <si>
    <t>業務未払金</t>
  </si>
  <si>
    <t>簡易水道事業未払金</t>
  </si>
  <si>
    <t>配水管整備未払金</t>
  </si>
  <si>
    <t>水道局営繕事務所等の借地料番の州公園3番2　627.90㎡(H26)</t>
    <phoneticPr fontId="8"/>
  </si>
  <si>
    <t>H26未払金</t>
    <rPh sb="3" eb="5">
      <t>ミバラ</t>
    </rPh>
    <rPh sb="5" eb="6">
      <t>キン</t>
    </rPh>
    <phoneticPr fontId="8"/>
  </si>
  <si>
    <t>水道局営繕事務所等の借地料番の州公園3番2　627.90㎡(H27)</t>
    <phoneticPr fontId="8"/>
  </si>
  <si>
    <t>平成26年度職員定期健康診断業務委託手数料(17名分)</t>
  </si>
  <si>
    <t>平成26年度職員ガン検診委託手数料（2名分）</t>
  </si>
  <si>
    <t>現金支出合計</t>
    <rPh sb="0" eb="2">
      <t>ゲンキン</t>
    </rPh>
    <rPh sb="4" eb="6">
      <t>ゴウケイ</t>
    </rPh>
    <phoneticPr fontId="8"/>
  </si>
  <si>
    <t>損益→調整なし</t>
    <rPh sb="0" eb="2">
      <t>ソンエキ</t>
    </rPh>
    <phoneticPr fontId="8"/>
  </si>
  <si>
    <t>資金収支→出納期間に調整</t>
    <rPh sb="5" eb="7">
      <t>スイトウ</t>
    </rPh>
    <rPh sb="7" eb="9">
      <t>キカン</t>
    </rPh>
    <phoneticPr fontId="8"/>
  </si>
  <si>
    <t>貸借→現金・未収・未払・預り金を調整</t>
    <rPh sb="3" eb="5">
      <t>ゲンキン</t>
    </rPh>
    <rPh sb="6" eb="8">
      <t>ミシュウ</t>
    </rPh>
    <rPh sb="12" eb="13">
      <t>アズカ</t>
    </rPh>
    <rPh sb="14" eb="15">
      <t>キン</t>
    </rPh>
    <phoneticPr fontId="8"/>
  </si>
  <si>
    <t>純資産→調整なし</t>
    <phoneticPr fontId="8"/>
  </si>
  <si>
    <t>資金収支計算書に出納整理期間の調整をする（H26調整内容の図）</t>
    <rPh sb="0" eb="2">
      <t>シキン</t>
    </rPh>
    <rPh sb="2" eb="4">
      <t>シュウシ</t>
    </rPh>
    <rPh sb="4" eb="7">
      <t>ケイサンショ</t>
    </rPh>
    <rPh sb="8" eb="10">
      <t>スイトウ</t>
    </rPh>
    <rPh sb="10" eb="12">
      <t>セイリ</t>
    </rPh>
    <rPh sb="12" eb="14">
      <t>キカン</t>
    </rPh>
    <rPh sb="26" eb="28">
      <t>ナイヨウ</t>
    </rPh>
    <rPh sb="29" eb="30">
      <t>ズ</t>
    </rPh>
    <phoneticPr fontId="8"/>
  </si>
  <si>
    <t>(千円)</t>
    <rPh sb="1" eb="3">
      <t>センエン</t>
    </rPh>
    <phoneticPr fontId="8"/>
  </si>
  <si>
    <t>出納整理期間の取引を考慮</t>
    <phoneticPr fontId="8"/>
  </si>
  <si>
    <t>決算</t>
    <phoneticPr fontId="8"/>
  </si>
  <si>
    <t>調整後</t>
    <rPh sb="2" eb="3">
      <t>ゴ</t>
    </rPh>
    <phoneticPr fontId="8"/>
  </si>
  <si>
    <t>現金残高</t>
    <rPh sb="0" eb="2">
      <t>ゲンキン</t>
    </rPh>
    <rPh sb="2" eb="4">
      <t>ザンダカ</t>
    </rPh>
    <phoneticPr fontId="8"/>
  </si>
  <si>
    <t>調整額</t>
    <rPh sb="2" eb="3">
      <t>ガク</t>
    </rPh>
    <phoneticPr fontId="8"/>
  </si>
  <si>
    <t>出納整理期間中にあった前年度分の収入・支払</t>
    <rPh sb="0" eb="2">
      <t>スイトウ</t>
    </rPh>
    <rPh sb="2" eb="4">
      <t>セイリ</t>
    </rPh>
    <rPh sb="4" eb="7">
      <t>キカンチュウ</t>
    </rPh>
    <rPh sb="11" eb="14">
      <t>ゼンネンド</t>
    </rPh>
    <rPh sb="14" eb="15">
      <t>ブン</t>
    </rPh>
    <rPh sb="16" eb="18">
      <t>シュウニュウ</t>
    </rPh>
    <rPh sb="19" eb="21">
      <t>シハラ</t>
    </rPh>
    <phoneticPr fontId="8"/>
  </si>
  <si>
    <t>消火栓新設負担金</t>
    <rPh sb="0" eb="3">
      <t>ショウカセン</t>
    </rPh>
    <rPh sb="3" eb="5">
      <t>シンセツ</t>
    </rPh>
    <rPh sb="5" eb="8">
      <t>フタンキン</t>
    </rPh>
    <phoneticPr fontId="8"/>
  </si>
  <si>
    <t>未収金減少</t>
    <rPh sb="0" eb="3">
      <t>ミシュウキン</t>
    </rPh>
    <rPh sb="3" eb="5">
      <t>ゲンショウ</t>
    </rPh>
    <phoneticPr fontId="8"/>
  </si>
  <si>
    <t>工事負担金</t>
    <rPh sb="0" eb="2">
      <t>コウジ</t>
    </rPh>
    <rPh sb="2" eb="5">
      <t>フタンキン</t>
    </rPh>
    <phoneticPr fontId="8"/>
  </si>
  <si>
    <t>その他雑収</t>
    <rPh sb="2" eb="3">
      <t>タ</t>
    </rPh>
    <rPh sb="3" eb="5">
      <t>ザッシュウ</t>
    </rPh>
    <phoneticPr fontId="8"/>
  </si>
  <si>
    <t>一般会計補助金</t>
    <rPh sb="0" eb="2">
      <t>イッパン</t>
    </rPh>
    <rPh sb="2" eb="4">
      <t>カイケイ</t>
    </rPh>
    <rPh sb="4" eb="7">
      <t>ホジョキン</t>
    </rPh>
    <phoneticPr fontId="8"/>
  </si>
  <si>
    <t>一般会計負担金</t>
    <rPh sb="0" eb="2">
      <t>イッパン</t>
    </rPh>
    <rPh sb="2" eb="4">
      <t>カイケイ</t>
    </rPh>
    <rPh sb="4" eb="7">
      <t>フタンキン</t>
    </rPh>
    <phoneticPr fontId="8"/>
  </si>
  <si>
    <t>総係手数料</t>
    <rPh sb="0" eb="2">
      <t>ソウガカリ</t>
    </rPh>
    <rPh sb="2" eb="5">
      <t>テスウリョウ</t>
    </rPh>
    <phoneticPr fontId="8"/>
  </si>
  <si>
    <t>未払金減少</t>
    <rPh sb="0" eb="3">
      <t>ミバライキン</t>
    </rPh>
    <rPh sb="3" eb="5">
      <t>ゲンショウ</t>
    </rPh>
    <phoneticPr fontId="8"/>
  </si>
  <si>
    <t>H26 - H25</t>
    <phoneticPr fontId="8"/>
  </si>
  <si>
    <t>H27 - H26</t>
    <phoneticPr fontId="8"/>
  </si>
  <si>
    <t>H26.4</t>
    <phoneticPr fontId="8"/>
  </si>
  <si>
    <t>H27.4</t>
  </si>
  <si>
    <t>H26.5</t>
    <phoneticPr fontId="8"/>
  </si>
  <si>
    <t>H27.5</t>
  </si>
  <si>
    <t>H27.4</t>
    <phoneticPr fontId="8"/>
  </si>
  <si>
    <t>H28.4</t>
    <phoneticPr fontId="8"/>
  </si>
  <si>
    <t>H27.5</t>
    <phoneticPr fontId="8"/>
  </si>
  <si>
    <t>H28.5</t>
    <phoneticPr fontId="8"/>
  </si>
  <si>
    <t>主な作業は①３月末時点で未収金となっているものを収入に計上②下水道の料金を出納の期間に調整。</t>
    <rPh sb="0" eb="1">
      <t>オモ</t>
    </rPh>
    <rPh sb="2" eb="4">
      <t>サギョウ</t>
    </rPh>
    <rPh sb="7" eb="8">
      <t>ガツ</t>
    </rPh>
    <rPh sb="8" eb="9">
      <t>マツ</t>
    </rPh>
    <rPh sb="9" eb="11">
      <t>ジテン</t>
    </rPh>
    <rPh sb="12" eb="15">
      <t>ミシュウキン</t>
    </rPh>
    <rPh sb="24" eb="26">
      <t>シュウニュウ</t>
    </rPh>
    <rPh sb="27" eb="29">
      <t>ケイジョウ</t>
    </rPh>
    <rPh sb="30" eb="33">
      <t>ゲスイドウ</t>
    </rPh>
    <rPh sb="34" eb="36">
      <t>リョウキン</t>
    </rPh>
    <rPh sb="37" eb="39">
      <t>スイトウ</t>
    </rPh>
    <rPh sb="40" eb="42">
      <t>キカン</t>
    </rPh>
    <phoneticPr fontId="8"/>
  </si>
  <si>
    <t>金額を</t>
    <rPh sb="0" eb="2">
      <t>キンガク</t>
    </rPh>
    <phoneticPr fontId="8"/>
  </si>
  <si>
    <t>色にしてある項目が今回調整しているもの</t>
    <rPh sb="0" eb="1">
      <t>イロ</t>
    </rPh>
    <rPh sb="6" eb="8">
      <t>コウモク</t>
    </rPh>
    <rPh sb="9" eb="11">
      <t>コンカイ</t>
    </rPh>
    <phoneticPr fontId="8"/>
  </si>
  <si>
    <t>参考：平成26年度決算</t>
    <rPh sb="0" eb="2">
      <t>サンコウ</t>
    </rPh>
    <rPh sb="3" eb="5">
      <t>ヘイセイ</t>
    </rPh>
    <rPh sb="7" eb="9">
      <t>ネンド</t>
    </rPh>
    <rPh sb="9" eb="11">
      <t>ケッサン</t>
    </rPh>
    <phoneticPr fontId="8"/>
  </si>
  <si>
    <t>決算統計37表3行1列</t>
    <rPh sb="0" eb="2">
      <t>ケッサン</t>
    </rPh>
    <rPh sb="2" eb="4">
      <t>トウケイ</t>
    </rPh>
    <rPh sb="6" eb="7">
      <t>ヒョウ</t>
    </rPh>
    <rPh sb="8" eb="9">
      <t>ギョウ</t>
    </rPh>
    <rPh sb="10" eb="11">
      <t>レツ</t>
    </rPh>
    <phoneticPr fontId="8"/>
  </si>
  <si>
    <t>決算統計37表3行2列</t>
    <rPh sb="0" eb="2">
      <t>ケッサン</t>
    </rPh>
    <rPh sb="2" eb="4">
      <t>トウケイ</t>
    </rPh>
    <rPh sb="6" eb="7">
      <t>ヒョウ</t>
    </rPh>
    <rPh sb="8" eb="9">
      <t>ギョウ</t>
    </rPh>
    <rPh sb="10" eb="11">
      <t>レツ</t>
    </rPh>
    <phoneticPr fontId="8"/>
  </si>
  <si>
    <t>補助費等</t>
    <rPh sb="0" eb="2">
      <t>ホジョ</t>
    </rPh>
    <rPh sb="2" eb="3">
      <t>ヒ</t>
    </rPh>
    <rPh sb="3" eb="4">
      <t>トウ</t>
    </rPh>
    <phoneticPr fontId="8"/>
  </si>
  <si>
    <t>OK</t>
  </si>
  <si>
    <t>普通建設事業費</t>
    <rPh sb="0" eb="2">
      <t>フツウ</t>
    </rPh>
    <rPh sb="2" eb="4">
      <t>ケンセツ</t>
    </rPh>
    <rPh sb="4" eb="6">
      <t>ジギョウ</t>
    </rPh>
    <rPh sb="6" eb="7">
      <t>ヒ</t>
    </rPh>
    <phoneticPr fontId="8"/>
  </si>
  <si>
    <t>性質区分</t>
    <rPh sb="0" eb="2">
      <t>セイシツ</t>
    </rPh>
    <rPh sb="2" eb="4">
      <t>クブン</t>
    </rPh>
    <phoneticPr fontId="8"/>
  </si>
  <si>
    <t>支出行政目的</t>
    <rPh sb="0" eb="2">
      <t>シシュツ</t>
    </rPh>
    <rPh sb="2" eb="4">
      <t>ギョウセイ</t>
    </rPh>
    <rPh sb="4" eb="6">
      <t>モクテキ</t>
    </rPh>
    <phoneticPr fontId="8"/>
  </si>
  <si>
    <r>
      <t xml:space="preserve">平成27年度支出額
</t>
    </r>
    <r>
      <rPr>
        <b/>
        <sz val="10"/>
        <color rgb="FFFF0000"/>
        <rFont val="ＭＳ Ｐゴシック"/>
        <family val="3"/>
        <charset val="128"/>
      </rPr>
      <t>（円）</t>
    </r>
    <rPh sb="0" eb="2">
      <t>ヘイセイ</t>
    </rPh>
    <rPh sb="4" eb="6">
      <t>ネンド</t>
    </rPh>
    <rPh sb="6" eb="8">
      <t>シシュツ</t>
    </rPh>
    <rPh sb="8" eb="9">
      <t>ガク</t>
    </rPh>
    <rPh sb="11" eb="12">
      <t>エン</t>
    </rPh>
    <phoneticPr fontId="8"/>
  </si>
  <si>
    <r>
      <t xml:space="preserve">債務負担行為限度額
</t>
    </r>
    <r>
      <rPr>
        <b/>
        <sz val="10"/>
        <color rgb="FFFF0000"/>
        <rFont val="ＭＳ Ｐゴシック"/>
        <family val="3"/>
        <charset val="128"/>
      </rPr>
      <t>（円）</t>
    </r>
    <rPh sb="0" eb="2">
      <t>サイム</t>
    </rPh>
    <rPh sb="2" eb="4">
      <t>フタン</t>
    </rPh>
    <rPh sb="4" eb="6">
      <t>コウイ</t>
    </rPh>
    <rPh sb="6" eb="8">
      <t>ゲンド</t>
    </rPh>
    <rPh sb="8" eb="9">
      <t>ガク</t>
    </rPh>
    <rPh sb="11" eb="12">
      <t>エン</t>
    </rPh>
    <phoneticPr fontId="52"/>
  </si>
  <si>
    <r>
      <t xml:space="preserve">平成28年度以降支出予定額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</si>
  <si>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r>
      <t xml:space="preserve">平成28年度支出予定額
</t>
    </r>
    <r>
      <rPr>
        <b/>
        <sz val="10"/>
        <color rgb="FFFF0000"/>
        <rFont val="ＭＳ Ｐゴシック"/>
        <family val="3"/>
        <charset val="128"/>
      </rPr>
      <t>（円）</t>
    </r>
    <rPh sb="0" eb="2">
      <t>ヘイセイ</t>
    </rPh>
    <rPh sb="4" eb="6">
      <t>ネンド</t>
    </rPh>
    <rPh sb="6" eb="8">
      <t>シシュツ</t>
    </rPh>
    <rPh sb="8" eb="10">
      <t>ヨテイ</t>
    </rPh>
    <rPh sb="10" eb="11">
      <t>ガク</t>
    </rPh>
    <rPh sb="13" eb="14">
      <t>エン</t>
    </rPh>
    <phoneticPr fontId="8"/>
  </si>
  <si>
    <t>平成26年度支出額
（千円）</t>
    <rPh sb="0" eb="2">
      <t>ヘイセイ</t>
    </rPh>
    <rPh sb="4" eb="6">
      <t>ネンド</t>
    </rPh>
    <rPh sb="6" eb="8">
      <t>シシュツ</t>
    </rPh>
    <rPh sb="8" eb="9">
      <t>ガク</t>
    </rPh>
    <rPh sb="11" eb="13">
      <t>センエン</t>
    </rPh>
    <phoneticPr fontId="8"/>
  </si>
  <si>
    <t>債務負担行為限度額
（千円）</t>
    <rPh sb="0" eb="2">
      <t>サイム</t>
    </rPh>
    <rPh sb="2" eb="4">
      <t>フタン</t>
    </rPh>
    <rPh sb="4" eb="6">
      <t>コウイ</t>
    </rPh>
    <rPh sb="6" eb="8">
      <t>ゲンド</t>
    </rPh>
    <rPh sb="8" eb="9">
      <t>ガク</t>
    </rPh>
    <rPh sb="11" eb="13">
      <t>センエン</t>
    </rPh>
    <phoneticPr fontId="52"/>
  </si>
  <si>
    <t>平成27年度以降支出予定額
（千円）</t>
    <rPh sb="0" eb="2">
      <t>ヘイセイ</t>
    </rPh>
    <rPh sb="4" eb="6">
      <t>ネンド</t>
    </rPh>
    <rPh sb="6" eb="8">
      <t>イコウ</t>
    </rPh>
    <rPh sb="8" eb="10">
      <t>シシュツ</t>
    </rPh>
    <rPh sb="10" eb="12">
      <t>ヨテイ</t>
    </rPh>
    <rPh sb="12" eb="13">
      <t>ガク</t>
    </rPh>
    <rPh sb="15" eb="17">
      <t>センエン</t>
    </rPh>
    <phoneticPr fontId="8"/>
  </si>
  <si>
    <t>平成27年度支出予定額
（千円）</t>
    <rPh sb="0" eb="2">
      <t>ヘイセイ</t>
    </rPh>
    <rPh sb="4" eb="6">
      <t>ネンド</t>
    </rPh>
    <rPh sb="6" eb="8">
      <t>シシュツ</t>
    </rPh>
    <rPh sb="8" eb="10">
      <t>ヨテイ</t>
    </rPh>
    <rPh sb="10" eb="11">
      <t>ガク</t>
    </rPh>
    <rPh sb="13" eb="15">
      <t>センエン</t>
    </rPh>
    <phoneticPr fontId="8"/>
  </si>
  <si>
    <t>議会費</t>
    <rPh sb="0" eb="2">
      <t>ギカイ</t>
    </rPh>
    <rPh sb="2" eb="3">
      <t>ヒ</t>
    </rPh>
    <phoneticPr fontId="6"/>
  </si>
  <si>
    <t>総務費</t>
    <rPh sb="0" eb="3">
      <t>ソウムヒ</t>
    </rPh>
    <phoneticPr fontId="6"/>
  </si>
  <si>
    <t>基幹システム等再構築事業（国保）</t>
    <rPh sb="0" eb="2">
      <t>キカン</t>
    </rPh>
    <rPh sb="6" eb="7">
      <t>トウ</t>
    </rPh>
    <rPh sb="7" eb="10">
      <t>サイコウチク</t>
    </rPh>
    <rPh sb="10" eb="12">
      <t>ジギョウ</t>
    </rPh>
    <rPh sb="13" eb="15">
      <t>コクホ</t>
    </rPh>
    <phoneticPr fontId="8"/>
  </si>
  <si>
    <t>リース契約</t>
    <rPh sb="3" eb="5">
      <t>ケイヤク</t>
    </rPh>
    <phoneticPr fontId="8"/>
  </si>
  <si>
    <t>民生費</t>
    <rPh sb="0" eb="2">
      <t>ミンセイ</t>
    </rPh>
    <rPh sb="2" eb="3">
      <t>ヒ</t>
    </rPh>
    <phoneticPr fontId="6"/>
  </si>
  <si>
    <t>下水道台帳システム導入業務（下水）</t>
    <rPh sb="0" eb="3">
      <t>ゲスイドウ</t>
    </rPh>
    <rPh sb="3" eb="5">
      <t>ダイチョウ</t>
    </rPh>
    <rPh sb="9" eb="11">
      <t>ドウニュウ</t>
    </rPh>
    <rPh sb="11" eb="13">
      <t>ギョウム</t>
    </rPh>
    <rPh sb="14" eb="16">
      <t>ゲスイ</t>
    </rPh>
    <phoneticPr fontId="8"/>
  </si>
  <si>
    <t>開発途中</t>
    <rPh sb="0" eb="2">
      <t>カイハツ</t>
    </rPh>
    <rPh sb="2" eb="4">
      <t>トチュウ</t>
    </rPh>
    <phoneticPr fontId="8"/>
  </si>
  <si>
    <t>物件費</t>
    <rPh sb="0" eb="2">
      <t>ブッケン</t>
    </rPh>
    <rPh sb="2" eb="3">
      <t>ヒ</t>
    </rPh>
    <phoneticPr fontId="8"/>
  </si>
  <si>
    <t>衛生費</t>
    <rPh sb="0" eb="3">
      <t>エイセイヒ</t>
    </rPh>
    <phoneticPr fontId="6"/>
  </si>
  <si>
    <t>労働費</t>
    <rPh sb="0" eb="3">
      <t>ロウドウヒ</t>
    </rPh>
    <phoneticPr fontId="6"/>
  </si>
  <si>
    <t>基幹システム等再構築事業（介護）</t>
    <rPh sb="0" eb="2">
      <t>キカン</t>
    </rPh>
    <rPh sb="6" eb="7">
      <t>トウ</t>
    </rPh>
    <rPh sb="7" eb="10">
      <t>サイコウチク</t>
    </rPh>
    <rPh sb="10" eb="12">
      <t>ジギョウ</t>
    </rPh>
    <rPh sb="13" eb="15">
      <t>カイゴ</t>
    </rPh>
    <phoneticPr fontId="8"/>
  </si>
  <si>
    <t>農林水産業費</t>
  </si>
  <si>
    <t>商工費</t>
    <rPh sb="0" eb="2">
      <t>ショウコウ</t>
    </rPh>
    <rPh sb="2" eb="3">
      <t>ヒ</t>
    </rPh>
    <phoneticPr fontId="6"/>
  </si>
  <si>
    <t>基幹システム等再構築事業（後期）</t>
    <rPh sb="0" eb="2">
      <t>キカン</t>
    </rPh>
    <rPh sb="6" eb="7">
      <t>トウ</t>
    </rPh>
    <rPh sb="7" eb="10">
      <t>サイコウチク</t>
    </rPh>
    <rPh sb="10" eb="12">
      <t>ジギョウ</t>
    </rPh>
    <rPh sb="13" eb="15">
      <t>コウキ</t>
    </rPh>
    <phoneticPr fontId="8"/>
  </si>
  <si>
    <t>土木費</t>
    <rPh sb="0" eb="2">
      <t>ドボク</t>
    </rPh>
    <rPh sb="2" eb="3">
      <t>ヒ</t>
    </rPh>
    <phoneticPr fontId="6"/>
  </si>
  <si>
    <t>消防費</t>
    <rPh sb="0" eb="2">
      <t>ショウボウ</t>
    </rPh>
    <rPh sb="2" eb="3">
      <t>ヒ</t>
    </rPh>
    <phoneticPr fontId="6"/>
  </si>
  <si>
    <t>教育費</t>
    <rPh sb="0" eb="3">
      <t>キョウイクヒ</t>
    </rPh>
    <phoneticPr fontId="6"/>
  </si>
  <si>
    <t>【利子補給に係るもの】</t>
    <rPh sb="1" eb="3">
      <t>リシ</t>
    </rPh>
    <rPh sb="3" eb="5">
      <t>ホキュウ</t>
    </rPh>
    <rPh sb="6" eb="7">
      <t>カカ</t>
    </rPh>
    <phoneticPr fontId="11"/>
  </si>
  <si>
    <t>災害援護資金貸付金等利子補給金</t>
    <rPh sb="0" eb="2">
      <t>サイガイ</t>
    </rPh>
    <rPh sb="2" eb="4">
      <t>エンゴ</t>
    </rPh>
    <rPh sb="4" eb="6">
      <t>シキン</t>
    </rPh>
    <rPh sb="6" eb="8">
      <t>カシツケ</t>
    </rPh>
    <rPh sb="8" eb="9">
      <t>キン</t>
    </rPh>
    <rPh sb="9" eb="10">
      <t>トウ</t>
    </rPh>
    <rPh sb="10" eb="12">
      <t>リシ</t>
    </rPh>
    <rPh sb="12" eb="15">
      <t>ホキュウキン</t>
    </rPh>
    <phoneticPr fontId="8"/>
  </si>
  <si>
    <t>【その他に係るもの】</t>
    <rPh sb="3" eb="4">
      <t>タ</t>
    </rPh>
    <rPh sb="5" eb="6">
      <t>カカ</t>
    </rPh>
    <phoneticPr fontId="11"/>
  </si>
  <si>
    <t>決算統計37表1行1列</t>
    <rPh sb="0" eb="2">
      <t>ケッサン</t>
    </rPh>
    <rPh sb="2" eb="4">
      <t>トウケイ</t>
    </rPh>
    <rPh sb="6" eb="7">
      <t>ヒョウ</t>
    </rPh>
    <rPh sb="8" eb="9">
      <t>ギョウ</t>
    </rPh>
    <rPh sb="10" eb="11">
      <t>レツ</t>
    </rPh>
    <phoneticPr fontId="8"/>
  </si>
  <si>
    <t>決算統計37表1行2列</t>
    <rPh sb="0" eb="2">
      <t>ケッサン</t>
    </rPh>
    <rPh sb="2" eb="4">
      <t>トウケイ</t>
    </rPh>
    <rPh sb="6" eb="7">
      <t>ヒョウ</t>
    </rPh>
    <rPh sb="8" eb="9">
      <t>ギョウ</t>
    </rPh>
    <rPh sb="10" eb="11">
      <t>レツ</t>
    </rPh>
    <phoneticPr fontId="8"/>
  </si>
  <si>
    <t>の内訳</t>
    <rPh sb="1" eb="3">
      <t>ウチワケ</t>
    </rPh>
    <phoneticPr fontId="8"/>
  </si>
  <si>
    <t>平成25年度支出額
（千円）</t>
    <rPh sb="0" eb="2">
      <t>ヘイセイ</t>
    </rPh>
    <rPh sb="4" eb="6">
      <t>ネンド</t>
    </rPh>
    <rPh sb="6" eb="8">
      <t>シシュツ</t>
    </rPh>
    <rPh sb="8" eb="9">
      <t>ガク</t>
    </rPh>
    <rPh sb="11" eb="13">
      <t>センエン</t>
    </rPh>
    <phoneticPr fontId="8"/>
  </si>
  <si>
    <t>平成26年度以降支出予定額
（千円）</t>
    <rPh sb="0" eb="2">
      <t>ヘイセイ</t>
    </rPh>
    <rPh sb="4" eb="6">
      <t>ネンド</t>
    </rPh>
    <rPh sb="6" eb="8">
      <t>イコウ</t>
    </rPh>
    <rPh sb="8" eb="10">
      <t>シシュツ</t>
    </rPh>
    <rPh sb="10" eb="12">
      <t>ヨテイ</t>
    </rPh>
    <rPh sb="12" eb="13">
      <t>ガク</t>
    </rPh>
    <rPh sb="15" eb="17">
      <t>センエン</t>
    </rPh>
    <phoneticPr fontId="8"/>
  </si>
  <si>
    <t>平成26年度支出予定額
（千円）</t>
    <rPh sb="0" eb="2">
      <t>ヘイセイ</t>
    </rPh>
    <rPh sb="4" eb="6">
      <t>ネンド</t>
    </rPh>
    <rPh sb="6" eb="8">
      <t>シシュツ</t>
    </rPh>
    <rPh sb="8" eb="10">
      <t>ヨテイ</t>
    </rPh>
    <rPh sb="10" eb="11">
      <t>ガク</t>
    </rPh>
    <rPh sb="13" eb="15">
      <t>センエン</t>
    </rPh>
    <phoneticPr fontId="8"/>
  </si>
  <si>
    <t>諸支出金</t>
    <rPh sb="0" eb="1">
      <t>ショ</t>
    </rPh>
    <rPh sb="1" eb="4">
      <t>シシュツキン</t>
    </rPh>
    <phoneticPr fontId="6"/>
  </si>
  <si>
    <t>固定資産台帳管理システム導入委託料</t>
    <rPh sb="0" eb="2">
      <t>コテイ</t>
    </rPh>
    <rPh sb="2" eb="4">
      <t>シサン</t>
    </rPh>
    <rPh sb="4" eb="6">
      <t>ダイチョウ</t>
    </rPh>
    <rPh sb="6" eb="8">
      <t>カンリ</t>
    </rPh>
    <rPh sb="12" eb="14">
      <t>ドウニュウ</t>
    </rPh>
    <rPh sb="14" eb="17">
      <t>イタクリョウ</t>
    </rPh>
    <phoneticPr fontId="1"/>
  </si>
  <si>
    <t>庁舎建設基本設計・実施設計委託料</t>
    <rPh sb="0" eb="2">
      <t>チョウシャ</t>
    </rPh>
    <rPh sb="2" eb="4">
      <t>ケンセツ</t>
    </rPh>
    <rPh sb="4" eb="6">
      <t>キホン</t>
    </rPh>
    <rPh sb="6" eb="8">
      <t>セッケイ</t>
    </rPh>
    <rPh sb="9" eb="11">
      <t>ジッシ</t>
    </rPh>
    <rPh sb="11" eb="13">
      <t>セッケイ</t>
    </rPh>
    <rPh sb="13" eb="16">
      <t>イタクリョウ</t>
    </rPh>
    <phoneticPr fontId="8"/>
  </si>
  <si>
    <t>繰り越し</t>
    <rPh sb="0" eb="1">
      <t>ク</t>
    </rPh>
    <rPh sb="2" eb="3">
      <t>コ</t>
    </rPh>
    <phoneticPr fontId="8"/>
  </si>
  <si>
    <t>(仮称)第5次総合計画策定委託料</t>
    <rPh sb="1" eb="3">
      <t>カショウ</t>
    </rPh>
    <rPh sb="4" eb="5">
      <t>ダイ</t>
    </rPh>
    <rPh sb="6" eb="7">
      <t>ジ</t>
    </rPh>
    <rPh sb="7" eb="9">
      <t>ソウゴウ</t>
    </rPh>
    <rPh sb="9" eb="11">
      <t>ケイカク</t>
    </rPh>
    <rPh sb="11" eb="13">
      <t>サクテイ</t>
    </rPh>
    <rPh sb="13" eb="16">
      <t>イタクリョウ</t>
    </rPh>
    <phoneticPr fontId="8"/>
  </si>
  <si>
    <t>なし</t>
    <phoneticPr fontId="8"/>
  </si>
  <si>
    <t>情報通信格差是正事業補助金</t>
    <rPh sb="0" eb="2">
      <t>ジョウホウ</t>
    </rPh>
    <rPh sb="2" eb="4">
      <t>ツウシン</t>
    </rPh>
    <rPh sb="4" eb="6">
      <t>カクサ</t>
    </rPh>
    <rPh sb="6" eb="8">
      <t>ゼセイ</t>
    </rPh>
    <rPh sb="8" eb="10">
      <t>ジギョウ</t>
    </rPh>
    <rPh sb="10" eb="13">
      <t>ホジョキン</t>
    </rPh>
    <phoneticPr fontId="8"/>
  </si>
  <si>
    <t>固定資産税評価システム委託料</t>
    <rPh sb="0" eb="2">
      <t>コテイ</t>
    </rPh>
    <rPh sb="2" eb="5">
      <t>シサンゼイ</t>
    </rPh>
    <rPh sb="5" eb="7">
      <t>ヒョウカ</t>
    </rPh>
    <rPh sb="11" eb="14">
      <t>イタクリョウ</t>
    </rPh>
    <phoneticPr fontId="8"/>
  </si>
  <si>
    <t>不動産鑑定委託料</t>
    <rPh sb="0" eb="3">
      <t>フドウサン</t>
    </rPh>
    <rPh sb="3" eb="5">
      <t>カンテイ</t>
    </rPh>
    <rPh sb="5" eb="8">
      <t>イタクリョウ</t>
    </rPh>
    <phoneticPr fontId="8"/>
  </si>
  <si>
    <t>戸籍総合システム電算化事業</t>
    <rPh sb="0" eb="2">
      <t>コセキ</t>
    </rPh>
    <rPh sb="2" eb="4">
      <t>ソウゴウ</t>
    </rPh>
    <rPh sb="8" eb="11">
      <t>デンサンカ</t>
    </rPh>
    <rPh sb="11" eb="13">
      <t>ジギョウ</t>
    </rPh>
    <phoneticPr fontId="8"/>
  </si>
  <si>
    <t>選挙ポスター掲示場製作・設置・撤去業務委託料</t>
    <rPh sb="0" eb="2">
      <t>センキョ</t>
    </rPh>
    <rPh sb="6" eb="8">
      <t>ケイジ</t>
    </rPh>
    <rPh sb="8" eb="9">
      <t>バ</t>
    </rPh>
    <rPh sb="9" eb="11">
      <t>セイサク</t>
    </rPh>
    <rPh sb="12" eb="14">
      <t>セッチ</t>
    </rPh>
    <rPh sb="15" eb="17">
      <t>テッキョ</t>
    </rPh>
    <rPh sb="17" eb="19">
      <t>ギョウム</t>
    </rPh>
    <rPh sb="19" eb="22">
      <t>イタクリョウ</t>
    </rPh>
    <phoneticPr fontId="8"/>
  </si>
  <si>
    <t>市営墓地整備事業</t>
    <rPh sb="0" eb="2">
      <t>シエイ</t>
    </rPh>
    <rPh sb="2" eb="4">
      <t>ボチ</t>
    </rPh>
    <rPh sb="4" eb="6">
      <t>セイビ</t>
    </rPh>
    <rPh sb="6" eb="8">
      <t>ジギョウ</t>
    </rPh>
    <phoneticPr fontId="8"/>
  </si>
  <si>
    <t>健康増進計画策定委託料</t>
    <rPh sb="0" eb="2">
      <t>ケンコウ</t>
    </rPh>
    <rPh sb="2" eb="4">
      <t>ゾウシン</t>
    </rPh>
    <rPh sb="4" eb="6">
      <t>ケイカク</t>
    </rPh>
    <rPh sb="6" eb="8">
      <t>サクテイ</t>
    </rPh>
    <rPh sb="8" eb="11">
      <t>イタクリョウ</t>
    </rPh>
    <phoneticPr fontId="8"/>
  </si>
  <si>
    <t>香川用水施設緊急改築事業負担金</t>
    <rPh sb="0" eb="2">
      <t>カガワ</t>
    </rPh>
    <rPh sb="2" eb="3">
      <t>ヨウ</t>
    </rPh>
    <rPh sb="3" eb="4">
      <t>スイ</t>
    </rPh>
    <rPh sb="4" eb="6">
      <t>シセツ</t>
    </rPh>
    <rPh sb="6" eb="8">
      <t>キンキュウ</t>
    </rPh>
    <rPh sb="8" eb="10">
      <t>カイチク</t>
    </rPh>
    <rPh sb="10" eb="12">
      <t>ジギョウ</t>
    </rPh>
    <rPh sb="12" eb="15">
      <t>フタンキン</t>
    </rPh>
    <phoneticPr fontId="8"/>
  </si>
  <si>
    <t>完成した用水施設負担金</t>
    <rPh sb="0" eb="2">
      <t>カンセイ</t>
    </rPh>
    <rPh sb="4" eb="6">
      <t>ヨウスイ</t>
    </rPh>
    <rPh sb="6" eb="8">
      <t>シセツ</t>
    </rPh>
    <rPh sb="8" eb="11">
      <t>フタンキン</t>
    </rPh>
    <phoneticPr fontId="8"/>
  </si>
  <si>
    <t>人工土地総合再生基本設計等委託料</t>
    <rPh sb="0" eb="2">
      <t>ジンコウ</t>
    </rPh>
    <rPh sb="2" eb="4">
      <t>トチ</t>
    </rPh>
    <rPh sb="4" eb="6">
      <t>ソウゴウ</t>
    </rPh>
    <rPh sb="6" eb="8">
      <t>サイセイ</t>
    </rPh>
    <rPh sb="8" eb="10">
      <t>キホン</t>
    </rPh>
    <rPh sb="10" eb="12">
      <t>セッケイ</t>
    </rPh>
    <rPh sb="12" eb="13">
      <t>トウ</t>
    </rPh>
    <rPh sb="13" eb="16">
      <t>イタクリョウ</t>
    </rPh>
    <phoneticPr fontId="8"/>
  </si>
  <si>
    <t>なし</t>
    <phoneticPr fontId="8"/>
  </si>
  <si>
    <t>財務会計システム更新事業</t>
    <rPh sb="0" eb="2">
      <t>ザイム</t>
    </rPh>
    <rPh sb="2" eb="4">
      <t>カイケイ</t>
    </rPh>
    <rPh sb="8" eb="10">
      <t>コウシン</t>
    </rPh>
    <rPh sb="10" eb="12">
      <t>ジギョウ</t>
    </rPh>
    <phoneticPr fontId="8"/>
  </si>
  <si>
    <t>NTTが光工事を完了して補助金している</t>
    <rPh sb="4" eb="5">
      <t>ヒカリ</t>
    </rPh>
    <rPh sb="5" eb="7">
      <t>コウジ</t>
    </rPh>
    <rPh sb="8" eb="10">
      <t>カンリョウ</t>
    </rPh>
    <rPh sb="12" eb="15">
      <t>ホジョキン</t>
    </rPh>
    <phoneticPr fontId="8"/>
  </si>
  <si>
    <t>基幹システム等再構築事業</t>
    <rPh sb="0" eb="2">
      <t>キカン</t>
    </rPh>
    <rPh sb="6" eb="7">
      <t>トウ</t>
    </rPh>
    <rPh sb="7" eb="10">
      <t>サイコウチク</t>
    </rPh>
    <rPh sb="10" eb="12">
      <t>ジギョウ</t>
    </rPh>
    <phoneticPr fontId="8"/>
  </si>
  <si>
    <t>情報システム賃借料</t>
    <rPh sb="0" eb="2">
      <t>ジョウホウ</t>
    </rPh>
    <rPh sb="6" eb="9">
      <t>チンシャクリョウ</t>
    </rPh>
    <phoneticPr fontId="1"/>
  </si>
  <si>
    <t>戸籍総合システム賃借料及び保守委託料</t>
    <rPh sb="0" eb="2">
      <t>コセキ</t>
    </rPh>
    <rPh sb="2" eb="4">
      <t>ソウゴウ</t>
    </rPh>
    <rPh sb="8" eb="11">
      <t>チンシャクリョウ</t>
    </rPh>
    <rPh sb="11" eb="12">
      <t>オヨ</t>
    </rPh>
    <rPh sb="13" eb="15">
      <t>ホシュ</t>
    </rPh>
    <rPh sb="15" eb="18">
      <t>イタクリョウ</t>
    </rPh>
    <phoneticPr fontId="8"/>
  </si>
  <si>
    <t>小学校教育用コンピュータ整備事業</t>
    <rPh sb="0" eb="3">
      <t>ショウガッコウ</t>
    </rPh>
    <rPh sb="3" eb="6">
      <t>キョウイクヨウ</t>
    </rPh>
    <rPh sb="12" eb="14">
      <t>セイビ</t>
    </rPh>
    <rPh sb="14" eb="16">
      <t>ジギョウ</t>
    </rPh>
    <phoneticPr fontId="8"/>
  </si>
  <si>
    <t>中央公民館施設賃借料</t>
    <rPh sb="0" eb="2">
      <t>チュウオウ</t>
    </rPh>
    <rPh sb="2" eb="5">
      <t>コウミンカン</t>
    </rPh>
    <rPh sb="5" eb="7">
      <t>シセツ</t>
    </rPh>
    <rPh sb="7" eb="10">
      <t>チンシャクリョウ</t>
    </rPh>
    <phoneticPr fontId="8"/>
  </si>
  <si>
    <t>賃借料</t>
    <rPh sb="0" eb="3">
      <t>チンシャクリョウ</t>
    </rPh>
    <phoneticPr fontId="8"/>
  </si>
  <si>
    <t>図書館空調設備リース料</t>
    <rPh sb="0" eb="3">
      <t>トショカン</t>
    </rPh>
    <rPh sb="3" eb="5">
      <t>クウチョウ</t>
    </rPh>
    <rPh sb="5" eb="7">
      <t>セツビ</t>
    </rPh>
    <rPh sb="10" eb="11">
      <t>リョウ</t>
    </rPh>
    <phoneticPr fontId="8"/>
  </si>
  <si>
    <t>勤労福祉センター空調設備リース料</t>
    <rPh sb="0" eb="2">
      <t>キンロウ</t>
    </rPh>
    <rPh sb="2" eb="4">
      <t>フクシ</t>
    </rPh>
    <rPh sb="8" eb="10">
      <t>クウチョウ</t>
    </rPh>
    <rPh sb="10" eb="12">
      <t>セツビ</t>
    </rPh>
    <rPh sb="15" eb="16">
      <t>リョウ</t>
    </rPh>
    <phoneticPr fontId="8"/>
  </si>
  <si>
    <t>固定</t>
    <rPh sb="0" eb="2">
      <t>コテイ</t>
    </rPh>
    <phoneticPr fontId="8"/>
  </si>
  <si>
    <t>流動</t>
    <rPh sb="0" eb="2">
      <t>リュウドウ</t>
    </rPh>
    <phoneticPr fontId="8"/>
  </si>
  <si>
    <r>
      <t xml:space="preserve">平成29年度以降支出予定額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</si>
  <si>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t>一般会計等開始貸借対照表</t>
    <rPh sb="0" eb="2">
      <t>イッパン</t>
    </rPh>
    <rPh sb="2" eb="4">
      <t>カイケイ</t>
    </rPh>
    <rPh sb="4" eb="5">
      <t>トウ</t>
    </rPh>
    <rPh sb="5" eb="7">
      <t>カイシ</t>
    </rPh>
    <rPh sb="7" eb="9">
      <t>タイシャク</t>
    </rPh>
    <rPh sb="9" eb="12">
      <t>タイショウヒョウ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</si>
</sst>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quot;△ &quot;#,##0"/>
    <numFmt numFmtId="177" formatCode="0.0%"/>
    <numFmt numFmtId="178" formatCode="#,##0;[Red]\-#,##0;&quot;－&quot;"/>
    <numFmt numFmtId="179" formatCode="#,##0_);[Red]\(#,##0\)"/>
    <numFmt numFmtId="180" formatCode="&quot;(&quot;0%&quot;)   &quot;;[Red]\-&quot;(&quot;0%&quot;)   &quot;;&quot;－    &quot;"/>
    <numFmt numFmtId="181" formatCode="&quot;(&quot;0.00%&quot;)   &quot;;[Red]\-&quot;(&quot;0.00%&quot;)   &quot;;&quot;－    &quot;"/>
    <numFmt numFmtId="182" formatCode="0.00%;[Red]\-0.00%;&quot;－&quot;"/>
    <numFmt numFmtId="183" formatCode="#,##0_ "/>
    <numFmt numFmtId="184" formatCode="#,##0;[Red]&quot;△ &quot;#,##0"/>
    <numFmt numFmtId="185" formatCode="0.0%;[Red]&quot;△&quot;0.0%"/>
    <numFmt numFmtId="186" formatCode="#,##0_ ;[Red]\-#,##0\ "/>
    <numFmt numFmtId="187" formatCode="#,##0;\-#,##0;&quot;-&quot;"/>
    <numFmt numFmtId="188" formatCode="0_);[Red]\(0\)"/>
    <numFmt numFmtId="189" formatCode="#,##0&quot;千円&quot;"/>
  </numFmts>
  <fonts count="10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5"/>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i/>
      <sz val="9"/>
      <name val="ＭＳ Ｐゴシック"/>
      <family val="3"/>
      <charset val="128"/>
    </font>
    <font>
      <i/>
      <strike/>
      <sz val="9"/>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
      <b/>
      <sz val="11"/>
      <color indexed="10"/>
      <name val="ＭＳ Ｐゴシック"/>
      <family val="3"/>
      <charset val="128"/>
    </font>
    <font>
      <sz val="10"/>
      <color indexed="10"/>
      <name val="ＭＳ Ｐゴシック"/>
      <family val="3"/>
      <charset val="128"/>
    </font>
    <font>
      <b/>
      <sz val="12"/>
      <name val="Arial"/>
      <family val="2"/>
    </font>
    <font>
      <sz val="11"/>
      <name val="ＭＳ 明朝"/>
      <family val="1"/>
      <charset val="128"/>
    </font>
    <font>
      <sz val="14"/>
      <name val="ＭＳ 明朝"/>
      <family val="1"/>
      <charset val="128"/>
    </font>
    <font>
      <u/>
      <sz val="10"/>
      <name val="ＭＳ Ｐゴシック"/>
      <family val="3"/>
      <charset val="128"/>
    </font>
    <font>
      <sz val="10"/>
      <color indexed="81"/>
      <name val="ＭＳ Ｐゴシック"/>
      <family val="3"/>
      <charset val="128"/>
    </font>
    <font>
      <b/>
      <sz val="12"/>
      <color indexed="12"/>
      <name val="ＭＳ Ｐゴシック"/>
      <family val="3"/>
      <charset val="128"/>
    </font>
    <font>
      <sz val="11"/>
      <color indexed="12"/>
      <name val="ＭＳ Ｐゴシック"/>
      <family val="3"/>
      <charset val="128"/>
    </font>
    <font>
      <b/>
      <sz val="12"/>
      <name val="ＭＳ ゴシック"/>
      <family val="3"/>
      <charset val="128"/>
    </font>
    <font>
      <sz val="11"/>
      <color rgb="FFFF0000"/>
      <name val="ＭＳ Ｐゴシック"/>
      <family val="3"/>
      <charset val="128"/>
    </font>
    <font>
      <sz val="11"/>
      <color theme="1"/>
      <name val="ＭＳ Ｐゴシック"/>
      <family val="3"/>
      <charset val="128"/>
      <scheme val="major"/>
    </font>
    <font>
      <sz val="11"/>
      <name val="ＭＳ Ｐゴシック"/>
      <family val="3"/>
      <charset val="128"/>
      <scheme val="maj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scheme val="minor"/>
    </font>
    <font>
      <sz val="11"/>
      <color indexed="10"/>
      <name val="ＭＳ Ｐゴシック"/>
      <family val="3"/>
      <charset val="128"/>
      <scheme val="minor"/>
    </font>
    <font>
      <sz val="10"/>
      <name val="ＭＳ Ｐゴシック"/>
      <family val="3"/>
      <charset val="128"/>
      <scheme val="minor"/>
    </font>
    <font>
      <sz val="11"/>
      <color indexed="9"/>
      <name val="ＭＳ Ｐゴシック"/>
      <family val="3"/>
      <charset val="128"/>
    </font>
    <font>
      <sz val="10"/>
      <color indexed="8"/>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b/>
      <sz val="15"/>
      <color theme="3"/>
      <name val="ＭＳ Ｐゴシック"/>
      <family val="2"/>
      <charset val="128"/>
      <scheme val="minor"/>
    </font>
    <font>
      <b/>
      <sz val="11"/>
      <color indexed="81"/>
      <name val="ＭＳ Ｐゴシック"/>
      <family val="3"/>
      <charset val="128"/>
    </font>
    <font>
      <sz val="18"/>
      <name val="ＭＳ ゴシック"/>
      <family val="3"/>
      <charset val="128"/>
    </font>
    <font>
      <sz val="6"/>
      <color rgb="FFFF0000"/>
      <name val="ＭＳ Ｐゴシック"/>
      <family val="3"/>
      <charset val="128"/>
    </font>
    <font>
      <sz val="7"/>
      <name val="ＭＳ Ｐゴシック"/>
      <family val="3"/>
      <charset val="128"/>
    </font>
    <font>
      <sz val="11"/>
      <color theme="0"/>
      <name val="ＭＳ Ｐゴシック"/>
      <family val="3"/>
      <charset val="128"/>
    </font>
    <font>
      <b/>
      <sz val="10"/>
      <color rgb="FFFF0000"/>
      <name val="ＭＳ Ｐゴシック"/>
      <family val="3"/>
      <charset val="128"/>
    </font>
  </fonts>
  <fills count="4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patternFill>
    </fill>
    <fill>
      <patternFill patternType="solid">
        <fgColor rgb="FFCCFFFF"/>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1"/>
        <bgColor indexed="64"/>
      </patternFill>
    </fill>
    <fill>
      <patternFill patternType="solid">
        <fgColor rgb="FFCCFFCC"/>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F0"/>
        <bgColor indexed="64"/>
      </patternFill>
    </fill>
  </fills>
  <borders count="2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bottom/>
      <diagonal style="thin">
        <color indexed="64"/>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hair">
        <color indexed="64"/>
      </left>
      <right style="medium">
        <color indexed="64"/>
      </right>
      <top style="hair">
        <color indexed="64"/>
      </top>
      <bottom style="hair">
        <color indexed="64"/>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right style="hair">
        <color indexed="64"/>
      </right>
      <top/>
      <bottom style="medium">
        <color indexed="64"/>
      </bottom>
      <diagonal/>
    </border>
    <border>
      <left style="medium">
        <color indexed="64"/>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hair">
        <color indexed="64"/>
      </right>
      <top/>
      <bottom/>
      <diagonal/>
    </border>
    <border>
      <left/>
      <right/>
      <top style="hair">
        <color indexed="64"/>
      </top>
      <bottom/>
      <diagonal/>
    </border>
    <border>
      <left style="medium">
        <color indexed="64"/>
      </left>
      <right style="hair">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bottom style="dotted">
        <color indexed="64"/>
      </bottom>
      <diagonal/>
    </border>
    <border>
      <left style="dotted">
        <color indexed="64"/>
      </left>
      <right/>
      <top/>
      <bottom/>
      <diagonal/>
    </border>
    <border>
      <left style="hair">
        <color indexed="64"/>
      </left>
      <right style="dotted">
        <color indexed="64"/>
      </right>
      <top style="dotted">
        <color indexed="64"/>
      </top>
      <bottom/>
      <diagonal/>
    </border>
  </borders>
  <cellStyleXfs count="14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xf numFmtId="0" fontId="35" fillId="0" borderId="63">
      <alignment horizontal="center" vertical="center"/>
    </xf>
    <xf numFmtId="0" fontId="12" fillId="0" borderId="0"/>
    <xf numFmtId="9" fontId="6" fillId="0" borderId="0" applyFont="0" applyFill="0" applyBorder="0" applyAlignment="0" applyProtection="0"/>
    <xf numFmtId="38" fontId="6" fillId="0" borderId="0" applyFont="0" applyFill="0" applyBorder="0" applyAlignment="0" applyProtection="0"/>
    <xf numFmtId="178" fontId="53" fillId="0" borderId="0">
      <alignment vertical="top"/>
    </xf>
    <xf numFmtId="0" fontId="63" fillId="0" borderId="2" applyNumberFormat="0" applyAlignment="0" applyProtection="0">
      <alignment horizontal="left" vertical="center"/>
    </xf>
    <xf numFmtId="0" fontId="63" fillId="0" borderId="9">
      <alignment horizontal="left" vertical="center"/>
    </xf>
    <xf numFmtId="9" fontId="6" fillId="0" borderId="0" applyFont="0" applyFill="0" applyBorder="0" applyAlignment="0" applyProtection="0">
      <alignment vertical="center"/>
    </xf>
    <xf numFmtId="180" fontId="53" fillId="0" borderId="0" applyFont="0" applyFill="0" applyBorder="0" applyAlignment="0" applyProtection="0"/>
    <xf numFmtId="181" fontId="53" fillId="0" borderId="0" applyFont="0" applyFill="0" applyBorder="0" applyAlignment="0" applyProtection="0">
      <alignment vertical="top"/>
    </xf>
    <xf numFmtId="182" fontId="53" fillId="0" borderId="0" applyFont="0" applyFill="0" applyBorder="0" applyAlignment="0" applyProtection="0"/>
    <xf numFmtId="0" fontId="5" fillId="5" borderId="10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9" fillId="0" borderId="0" applyFill="0" applyBorder="0" applyProtection="0"/>
    <xf numFmtId="0" fontId="64" fillId="0" borderId="0" applyNumberFormat="0" applyFont="0" applyFill="0" applyBorder="0">
      <alignment horizontal="left" vertical="top" wrapText="1"/>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5" fillId="0" borderId="0"/>
    <xf numFmtId="0" fontId="47" fillId="0" borderId="0">
      <alignment vertical="center"/>
    </xf>
    <xf numFmtId="0" fontId="6" fillId="0" borderId="0">
      <alignment vertical="center"/>
    </xf>
    <xf numFmtId="0" fontId="6" fillId="0" borderId="0"/>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3"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187" fontId="82" fillId="0" borderId="0" applyFill="0" applyBorder="0" applyAlignment="0"/>
    <xf numFmtId="0" fontId="63" fillId="0" borderId="9">
      <alignment horizontal="left" vertical="center"/>
    </xf>
    <xf numFmtId="0" fontId="83" fillId="0" borderId="0"/>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1" fillId="33" borderId="0" applyNumberFormat="0" applyBorder="0" applyAlignment="0" applyProtection="0">
      <alignment vertical="center"/>
    </xf>
    <xf numFmtId="0" fontId="81" fillId="34" borderId="0" applyNumberFormat="0" applyBorder="0" applyAlignment="0" applyProtection="0">
      <alignment vertical="center"/>
    </xf>
    <xf numFmtId="0" fontId="81" fillId="34"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5" borderId="0" applyNumberFormat="0" applyBorder="0" applyAlignment="0" applyProtection="0">
      <alignment vertical="center"/>
    </xf>
    <xf numFmtId="0" fontId="81" fillId="35" borderId="0" applyNumberFormat="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6" borderId="188" applyNumberFormat="0" applyAlignment="0" applyProtection="0">
      <alignment vertical="center"/>
    </xf>
    <xf numFmtId="0" fontId="85" fillId="36" borderId="188" applyNumberFormat="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9" fontId="47" fillId="0" borderId="0" applyFont="0" applyFill="0" applyBorder="0" applyAlignment="0" applyProtection="0">
      <alignment vertical="center"/>
    </xf>
    <xf numFmtId="0" fontId="6" fillId="38" borderId="189" applyNumberFormat="0" applyFont="0" applyAlignment="0" applyProtection="0">
      <alignment vertical="center"/>
    </xf>
    <xf numFmtId="0" fontId="6" fillId="38" borderId="189" applyNumberFormat="0" applyFont="0" applyAlignment="0" applyProtection="0">
      <alignment vertical="center"/>
    </xf>
    <xf numFmtId="0" fontId="87" fillId="0" borderId="190" applyNumberFormat="0" applyFill="0" applyAlignment="0" applyProtection="0">
      <alignment vertical="center"/>
    </xf>
    <xf numFmtId="0" fontId="87" fillId="0" borderId="190" applyNumberFormat="0" applyFill="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91" fillId="0" borderId="192" applyNumberFormat="0" applyFill="0" applyAlignment="0" applyProtection="0">
      <alignment vertical="center"/>
    </xf>
    <xf numFmtId="0" fontId="91" fillId="0" borderId="192" applyNumberFormat="0" applyFill="0" applyAlignment="0" applyProtection="0">
      <alignment vertical="center"/>
    </xf>
    <xf numFmtId="0" fontId="92" fillId="0" borderId="193" applyNumberFormat="0" applyFill="0" applyAlignment="0" applyProtection="0">
      <alignment vertical="center"/>
    </xf>
    <xf numFmtId="0" fontId="92" fillId="0" borderId="193" applyNumberFormat="0" applyFill="0" applyAlignment="0" applyProtection="0">
      <alignment vertical="center"/>
    </xf>
    <xf numFmtId="0" fontId="93" fillId="0" borderId="194" applyNumberFormat="0" applyFill="0" applyAlignment="0" applyProtection="0">
      <alignment vertical="center"/>
    </xf>
    <xf numFmtId="0" fontId="93" fillId="0" borderId="194" applyNumberFormat="0" applyFill="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6" fontId="6" fillId="0" borderId="0" applyFont="0" applyFill="0" applyBorder="0" applyAlignment="0" applyProtection="0"/>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8" fillId="20" borderId="0" applyNumberFormat="0" applyBorder="0" applyAlignment="0" applyProtection="0">
      <alignment vertical="center"/>
    </xf>
    <xf numFmtId="0" fontId="98" fillId="20" borderId="0" applyNumberFormat="0" applyBorder="0" applyAlignment="0" applyProtection="0">
      <alignment vertical="center"/>
    </xf>
    <xf numFmtId="0" fontId="6" fillId="0" borderId="0"/>
    <xf numFmtId="0" fontId="6" fillId="0" borderId="0"/>
  </cellStyleXfs>
  <cellXfs count="1288">
    <xf numFmtId="0" fontId="0" fillId="0" borderId="0" xfId="0">
      <alignment vertical="center"/>
    </xf>
    <xf numFmtId="0" fontId="7" fillId="0" borderId="0" xfId="0" applyFont="1">
      <alignment vertical="center"/>
    </xf>
    <xf numFmtId="0" fontId="9" fillId="0" borderId="0" xfId="0" applyFont="1" applyBorder="1" applyAlignment="1"/>
    <xf numFmtId="0" fontId="12"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0" fillId="2" borderId="5" xfId="0" applyFont="1" applyFill="1" applyBorder="1" applyAlignment="1">
      <alignment vertical="center"/>
    </xf>
    <xf numFmtId="0" fontId="0" fillId="2" borderId="0" xfId="0" applyFont="1" applyFill="1" applyBorder="1" applyAlignment="1">
      <alignment vertical="center"/>
    </xf>
    <xf numFmtId="38" fontId="6" fillId="2" borderId="0" xfId="1" applyFont="1" applyFill="1" applyBorder="1" applyAlignment="1">
      <alignment vertical="center"/>
    </xf>
    <xf numFmtId="0" fontId="6" fillId="2" borderId="0" xfId="2" applyFont="1" applyFill="1" applyBorder="1" applyAlignment="1">
      <alignment vertical="center"/>
    </xf>
    <xf numFmtId="38" fontId="0" fillId="0" borderId="0" xfId="1" applyFont="1" applyFill="1" applyBorder="1" applyAlignment="1">
      <alignment vertical="center"/>
    </xf>
    <xf numFmtId="0" fontId="0" fillId="0" borderId="0" xfId="0" applyFont="1" applyBorder="1">
      <alignment vertical="center"/>
    </xf>
    <xf numFmtId="0" fontId="0" fillId="0" borderId="0" xfId="0" applyFont="1" applyBorder="1" applyAlignment="1">
      <alignment vertical="center"/>
    </xf>
    <xf numFmtId="38" fontId="6" fillId="2" borderId="5" xfId="1" applyFont="1" applyFill="1" applyBorder="1" applyAlignment="1">
      <alignment vertical="center"/>
    </xf>
    <xf numFmtId="38" fontId="13" fillId="2" borderId="0" xfId="1" applyFont="1" applyFill="1" applyBorder="1" applyAlignment="1">
      <alignment vertical="center"/>
    </xf>
    <xf numFmtId="0" fontId="13" fillId="2" borderId="0" xfId="0" applyFont="1" applyFill="1" applyBorder="1" applyAlignment="1">
      <alignment vertical="center"/>
    </xf>
    <xf numFmtId="38" fontId="14" fillId="2" borderId="0" xfId="1" applyFont="1" applyFill="1" applyBorder="1" applyAlignment="1">
      <alignment vertical="center"/>
    </xf>
    <xf numFmtId="0" fontId="14" fillId="2" borderId="0" xfId="0" applyFont="1" applyFill="1" applyBorder="1" applyAlignment="1">
      <alignment vertical="center"/>
    </xf>
    <xf numFmtId="0" fontId="0" fillId="0" borderId="0" xfId="0" applyFont="1" applyFill="1" applyBorder="1" applyAlignment="1">
      <alignment vertical="center"/>
    </xf>
    <xf numFmtId="38" fontId="13" fillId="0" borderId="0" xfId="1" applyFont="1" applyFill="1" applyBorder="1" applyAlignment="1">
      <alignment vertical="center"/>
    </xf>
    <xf numFmtId="38" fontId="6" fillId="2" borderId="0" xfId="1" applyFont="1" applyFill="1" applyBorder="1" applyAlignment="1">
      <alignment horizontal="center" vertical="center"/>
    </xf>
    <xf numFmtId="38" fontId="16" fillId="2" borderId="0" xfId="1" applyFont="1" applyFill="1" applyBorder="1" applyAlignment="1">
      <alignment vertical="center"/>
    </xf>
    <xf numFmtId="0" fontId="16" fillId="2" borderId="0" xfId="0" applyFont="1" applyFill="1" applyBorder="1" applyAlignment="1">
      <alignment vertical="center"/>
    </xf>
    <xf numFmtId="0" fontId="0" fillId="0" borderId="0" xfId="0" applyFont="1" applyAlignment="1">
      <alignment vertical="center"/>
    </xf>
    <xf numFmtId="38" fontId="17" fillId="2" borderId="0" xfId="1" applyFont="1" applyFill="1" applyBorder="1" applyAlignment="1">
      <alignment vertical="center"/>
    </xf>
    <xf numFmtId="0" fontId="17" fillId="2" borderId="0" xfId="0" applyFont="1" applyFill="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6" fillId="0" borderId="0" xfId="0" applyFont="1">
      <alignment vertical="center"/>
    </xf>
    <xf numFmtId="0" fontId="20" fillId="0" borderId="0" xfId="0" applyFont="1" applyBorder="1" applyAlignment="1"/>
    <xf numFmtId="0" fontId="0" fillId="0" borderId="0" xfId="0" applyFont="1" applyBorder="1" applyAlignment="1"/>
    <xf numFmtId="0" fontId="0" fillId="0" borderId="0" xfId="0" applyFont="1" applyBorder="1" applyAlignment="1">
      <alignment horizontal="right"/>
    </xf>
    <xf numFmtId="38" fontId="12" fillId="0" borderId="5" xfId="1" applyFont="1" applyFill="1" applyBorder="1" applyAlignment="1">
      <alignment vertical="center"/>
    </xf>
    <xf numFmtId="38" fontId="12" fillId="0" borderId="0" xfId="1" applyFont="1" applyFill="1" applyBorder="1" applyAlignment="1">
      <alignment vertical="center"/>
    </xf>
    <xf numFmtId="0" fontId="7" fillId="0" borderId="0" xfId="0" applyFont="1" applyBorder="1" applyAlignment="1">
      <alignment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22" fillId="0" borderId="0" xfId="0" applyFont="1" applyFill="1" applyBorder="1" applyAlignment="1">
      <alignment vertical="center"/>
    </xf>
    <xf numFmtId="38" fontId="22" fillId="2" borderId="0" xfId="1" applyFont="1" applyFill="1" applyBorder="1" applyAlignment="1">
      <alignment vertical="center"/>
    </xf>
    <xf numFmtId="38" fontId="22" fillId="0" borderId="0" xfId="1" applyFont="1" applyFill="1" applyBorder="1" applyAlignment="1">
      <alignment vertical="center"/>
    </xf>
    <xf numFmtId="0" fontId="23" fillId="0" borderId="0" xfId="0" applyFont="1" applyFill="1" applyBorder="1" applyAlignment="1">
      <alignment vertical="center"/>
    </xf>
    <xf numFmtId="38" fontId="12" fillId="0" borderId="8" xfId="1" applyFont="1" applyFill="1" applyBorder="1" applyAlignment="1">
      <alignment vertical="center"/>
    </xf>
    <xf numFmtId="38" fontId="12" fillId="0" borderId="9" xfId="1" applyFont="1" applyFill="1" applyBorder="1" applyAlignment="1">
      <alignment vertical="center"/>
    </xf>
    <xf numFmtId="38" fontId="12" fillId="2" borderId="9" xfId="1" applyFont="1" applyFill="1" applyBorder="1" applyAlignment="1">
      <alignment vertical="center"/>
    </xf>
    <xf numFmtId="0" fontId="7" fillId="2" borderId="9" xfId="0" applyFont="1" applyFill="1" applyBorder="1" applyAlignment="1">
      <alignment vertical="center"/>
    </xf>
    <xf numFmtId="0" fontId="7" fillId="0" borderId="10" xfId="0" applyFont="1" applyBorder="1" applyAlignment="1">
      <alignment horizontal="center" vertical="center"/>
    </xf>
    <xf numFmtId="38" fontId="22" fillId="0" borderId="1" xfId="1" applyFont="1" applyFill="1" applyBorder="1" applyAlignment="1">
      <alignment vertical="center"/>
    </xf>
    <xf numFmtId="38" fontId="12" fillId="0" borderId="2" xfId="1" applyFont="1" applyFill="1" applyBorder="1" applyAlignment="1">
      <alignment vertical="center"/>
    </xf>
    <xf numFmtId="0" fontId="23" fillId="0" borderId="2" xfId="0" applyFont="1" applyFill="1" applyBorder="1" applyAlignment="1">
      <alignment vertical="center"/>
    </xf>
    <xf numFmtId="38" fontId="12" fillId="0" borderId="24" xfId="1" applyFont="1" applyFill="1" applyBorder="1" applyAlignment="1">
      <alignment vertical="center"/>
    </xf>
    <xf numFmtId="38" fontId="24" fillId="0" borderId="24" xfId="1" applyFont="1" applyFill="1" applyBorder="1" applyAlignment="1">
      <alignment vertical="center"/>
    </xf>
    <xf numFmtId="0" fontId="23" fillId="0" borderId="24" xfId="0" applyFont="1" applyFill="1" applyBorder="1" applyAlignment="1">
      <alignment vertical="center"/>
    </xf>
    <xf numFmtId="38" fontId="24" fillId="0" borderId="0" xfId="1" applyFont="1" applyFill="1" applyBorder="1" applyAlignment="1">
      <alignment vertical="center"/>
    </xf>
    <xf numFmtId="0" fontId="6" fillId="0" borderId="0" xfId="0" applyFont="1" applyBorder="1">
      <alignment vertical="center"/>
    </xf>
    <xf numFmtId="0" fontId="0" fillId="0" borderId="0" xfId="0" applyAlignment="1">
      <alignment horizontal="left" vertical="center" shrinkToFit="1"/>
    </xf>
    <xf numFmtId="0" fontId="7" fillId="0" borderId="0" xfId="0" applyFont="1" applyBorder="1">
      <alignment vertical="center"/>
    </xf>
    <xf numFmtId="0" fontId="20" fillId="0" borderId="0" xfId="0" applyFont="1" applyBorder="1" applyAlignment="1">
      <alignment horizontal="center"/>
    </xf>
    <xf numFmtId="0" fontId="28" fillId="0" borderId="0" xfId="0" applyFont="1" applyBorder="1" applyAlignment="1">
      <alignment horizontal="right"/>
    </xf>
    <xf numFmtId="38" fontId="27" fillId="0" borderId="5" xfId="1" applyFont="1" applyFill="1" applyBorder="1" applyAlignment="1">
      <alignment vertical="center"/>
    </xf>
    <xf numFmtId="38" fontId="27" fillId="0" borderId="0" xfId="1" applyFont="1" applyFill="1" applyBorder="1" applyAlignment="1">
      <alignment vertical="center"/>
    </xf>
    <xf numFmtId="38" fontId="31" fillId="0" borderId="0" xfId="1" applyFont="1" applyFill="1" applyBorder="1" applyAlignment="1">
      <alignment vertical="center"/>
    </xf>
    <xf numFmtId="0" fontId="31" fillId="0" borderId="0" xfId="0" applyFont="1" applyBorder="1" applyAlignment="1">
      <alignment vertical="center"/>
    </xf>
    <xf numFmtId="0" fontId="27" fillId="0" borderId="5" xfId="0" applyFont="1" applyFill="1" applyBorder="1" applyAlignment="1">
      <alignment vertical="center"/>
    </xf>
    <xf numFmtId="0" fontId="27" fillId="0" borderId="0" xfId="0" applyFont="1" applyFill="1" applyBorder="1" applyAlignment="1">
      <alignment vertical="center"/>
    </xf>
    <xf numFmtId="0" fontId="31" fillId="0" borderId="0" xfId="0" applyFont="1" applyFill="1" applyBorder="1" applyAlignment="1">
      <alignment vertical="center"/>
    </xf>
    <xf numFmtId="0" fontId="27" fillId="0" borderId="5" xfId="3" applyFont="1" applyFill="1" applyBorder="1" applyAlignment="1">
      <alignment horizontal="left" vertical="center"/>
    </xf>
    <xf numFmtId="0" fontId="27" fillId="0" borderId="0" xfId="3" applyFont="1" applyFill="1" applyBorder="1" applyAlignment="1">
      <alignment horizontal="left" vertical="center"/>
    </xf>
    <xf numFmtId="38" fontId="27" fillId="0" borderId="13" xfId="1" applyFont="1" applyFill="1" applyBorder="1" applyAlignment="1">
      <alignment vertical="center"/>
    </xf>
    <xf numFmtId="0" fontId="27" fillId="0" borderId="14" xfId="3" applyFont="1" applyFill="1" applyBorder="1" applyAlignment="1">
      <alignment vertical="center"/>
    </xf>
    <xf numFmtId="0" fontId="27" fillId="0" borderId="14" xfId="0" applyFont="1" applyFill="1" applyBorder="1" applyAlignment="1">
      <alignment vertical="center"/>
    </xf>
    <xf numFmtId="38" fontId="27" fillId="0" borderId="8" xfId="1" applyFont="1" applyFill="1" applyBorder="1" applyAlignment="1">
      <alignment vertical="center"/>
    </xf>
    <xf numFmtId="0" fontId="30" fillId="0" borderId="9" xfId="3" applyFont="1" applyFill="1" applyBorder="1" applyAlignment="1">
      <alignment vertical="center"/>
    </xf>
    <xf numFmtId="0" fontId="27" fillId="0" borderId="9" xfId="3" applyFont="1" applyFill="1" applyBorder="1" applyAlignment="1">
      <alignment vertical="center"/>
    </xf>
    <xf numFmtId="0" fontId="27" fillId="0" borderId="9" xfId="3" applyFont="1" applyFill="1" applyBorder="1" applyAlignment="1">
      <alignment horizontal="left" vertical="center"/>
    </xf>
    <xf numFmtId="0" fontId="27" fillId="0" borderId="9" xfId="0" applyFont="1" applyFill="1" applyBorder="1" applyAlignment="1">
      <alignment vertical="center"/>
    </xf>
    <xf numFmtId="0" fontId="27" fillId="0" borderId="0" xfId="3" applyFont="1" applyFill="1" applyBorder="1" applyAlignment="1">
      <alignment vertical="center"/>
    </xf>
    <xf numFmtId="0" fontId="27" fillId="0" borderId="0" xfId="2" applyFont="1" applyFill="1" applyBorder="1" applyAlignment="1">
      <alignment vertical="center"/>
    </xf>
    <xf numFmtId="0" fontId="31" fillId="0" borderId="0" xfId="3" applyFont="1" applyFill="1" applyBorder="1" applyAlignment="1">
      <alignment horizontal="left" vertical="center"/>
    </xf>
    <xf numFmtId="0" fontId="31" fillId="0" borderId="0" xfId="3" applyFont="1" applyFill="1" applyBorder="1" applyAlignment="1">
      <alignment vertical="center"/>
    </xf>
    <xf numFmtId="0" fontId="31" fillId="0" borderId="14" xfId="3" applyFont="1" applyFill="1" applyBorder="1" applyAlignment="1">
      <alignment vertical="center"/>
    </xf>
    <xf numFmtId="0" fontId="31" fillId="0" borderId="14" xfId="3" applyFont="1" applyFill="1" applyBorder="1" applyAlignment="1">
      <alignment horizontal="left" vertical="center"/>
    </xf>
    <xf numFmtId="0" fontId="31" fillId="0" borderId="14" xfId="0" applyFont="1" applyFill="1" applyBorder="1" applyAlignment="1">
      <alignment vertical="center"/>
    </xf>
    <xf numFmtId="38" fontId="27" fillId="0" borderId="38" xfId="1" applyFont="1" applyFill="1" applyBorder="1" applyAlignment="1">
      <alignment vertical="center"/>
    </xf>
    <xf numFmtId="0" fontId="30" fillId="0" borderId="39" xfId="3" applyFont="1" applyFill="1" applyBorder="1" applyAlignment="1">
      <alignment vertical="center"/>
    </xf>
    <xf numFmtId="0" fontId="31" fillId="0" borderId="39" xfId="3" applyFont="1" applyFill="1" applyBorder="1" applyAlignment="1">
      <alignment vertical="center"/>
    </xf>
    <xf numFmtId="0" fontId="31" fillId="0" borderId="39" xfId="3" applyFont="1" applyFill="1" applyBorder="1" applyAlignment="1">
      <alignment horizontal="left" vertical="center"/>
    </xf>
    <xf numFmtId="0" fontId="32" fillId="0" borderId="39" xfId="3" applyFont="1" applyFill="1" applyBorder="1" applyAlignment="1">
      <alignment horizontal="left" vertical="center"/>
    </xf>
    <xf numFmtId="0" fontId="31" fillId="0" borderId="39" xfId="0" applyFont="1" applyFill="1" applyBorder="1" applyAlignment="1">
      <alignment vertical="center"/>
    </xf>
    <xf numFmtId="38" fontId="30" fillId="0" borderId="18" xfId="1" applyFont="1" applyFill="1" applyBorder="1" applyAlignment="1">
      <alignment vertical="center"/>
    </xf>
    <xf numFmtId="0" fontId="27" fillId="0" borderId="19" xfId="3" applyFont="1" applyFill="1" applyBorder="1" applyAlignment="1">
      <alignment vertical="center"/>
    </xf>
    <xf numFmtId="0" fontId="31" fillId="0" borderId="19" xfId="3" applyFont="1" applyFill="1" applyBorder="1" applyAlignment="1">
      <alignment vertical="center"/>
    </xf>
    <xf numFmtId="0" fontId="31" fillId="0" borderId="19" xfId="3" applyFont="1" applyFill="1" applyBorder="1" applyAlignment="1">
      <alignment horizontal="left" vertical="center"/>
    </xf>
    <xf numFmtId="0" fontId="31" fillId="0" borderId="19" xfId="0" applyFont="1" applyFill="1" applyBorder="1" applyAlignment="1">
      <alignment vertical="center"/>
    </xf>
    <xf numFmtId="0" fontId="33" fillId="0" borderId="0" xfId="0" applyFont="1" applyBorder="1" applyAlignment="1">
      <alignment vertical="top"/>
    </xf>
    <xf numFmtId="0" fontId="34" fillId="0" borderId="0" xfId="0" applyFont="1" applyAlignment="1">
      <alignment vertical="center"/>
    </xf>
    <xf numFmtId="0" fontId="7" fillId="0" borderId="41" xfId="0" applyFont="1" applyBorder="1">
      <alignment vertical="center"/>
    </xf>
    <xf numFmtId="0" fontId="7" fillId="0" borderId="42" xfId="0" applyFont="1" applyBorder="1">
      <alignment vertical="center"/>
    </xf>
    <xf numFmtId="38" fontId="35" fillId="0" borderId="42" xfId="1" applyFont="1" applyFill="1" applyBorder="1" applyAlignment="1">
      <alignment vertical="center"/>
    </xf>
    <xf numFmtId="0" fontId="35" fillId="0" borderId="42" xfId="0" applyFont="1" applyFill="1" applyBorder="1" applyAlignment="1">
      <alignment vertical="center"/>
    </xf>
    <xf numFmtId="0" fontId="35" fillId="0" borderId="42" xfId="0" applyFont="1" applyBorder="1" applyAlignment="1">
      <alignment vertical="center"/>
    </xf>
    <xf numFmtId="0" fontId="7" fillId="0" borderId="5" xfId="0" applyFont="1" applyBorder="1">
      <alignment vertical="center"/>
    </xf>
    <xf numFmtId="38" fontId="35" fillId="0" borderId="0" xfId="1" applyFont="1" applyFill="1" applyBorder="1" applyAlignment="1">
      <alignment vertical="center"/>
    </xf>
    <xf numFmtId="0" fontId="35" fillId="0" borderId="0" xfId="0" applyFont="1" applyBorder="1" applyAlignment="1">
      <alignment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38" fontId="35" fillId="2" borderId="0" xfId="1" applyFont="1" applyFill="1" applyBorder="1" applyAlignment="1">
      <alignment vertical="center"/>
    </xf>
    <xf numFmtId="0" fontId="35" fillId="2" borderId="0" xfId="0" applyFont="1" applyFill="1" applyBorder="1" applyAlignment="1">
      <alignment vertical="center"/>
    </xf>
    <xf numFmtId="38" fontId="37" fillId="2" borderId="0" xfId="1" applyFont="1" applyFill="1" applyBorder="1" applyAlignment="1">
      <alignment vertical="center"/>
    </xf>
    <xf numFmtId="38" fontId="37" fillId="0" borderId="0" xfId="1" applyFont="1" applyFill="1" applyBorder="1" applyAlignment="1">
      <alignment vertical="center"/>
    </xf>
    <xf numFmtId="0" fontId="38" fillId="0" borderId="0" xfId="0" applyFont="1" applyFill="1" applyBorder="1" applyAlignment="1">
      <alignment vertical="center"/>
    </xf>
    <xf numFmtId="0" fontId="12" fillId="2" borderId="0" xfId="0" applyFont="1" applyFill="1" applyBorder="1" applyAlignment="1">
      <alignment vertical="center"/>
    </xf>
    <xf numFmtId="0" fontId="7" fillId="0" borderId="8" xfId="0" applyFont="1" applyBorder="1" applyAlignment="1">
      <alignment vertical="center"/>
    </xf>
    <xf numFmtId="0" fontId="35" fillId="0" borderId="9" xfId="0" applyFont="1" applyBorder="1" applyAlignment="1">
      <alignment vertical="center"/>
    </xf>
    <xf numFmtId="38" fontId="35" fillId="0" borderId="9" xfId="1" applyFont="1" applyFill="1" applyBorder="1" applyAlignment="1">
      <alignment vertical="center"/>
    </xf>
    <xf numFmtId="0" fontId="35" fillId="0" borderId="9" xfId="0" applyFont="1" applyFill="1" applyBorder="1" applyAlignment="1">
      <alignment vertical="center"/>
    </xf>
    <xf numFmtId="0" fontId="38" fillId="0" borderId="9" xfId="0" applyFont="1" applyFill="1" applyBorder="1" applyAlignment="1">
      <alignment vertical="center"/>
    </xf>
    <xf numFmtId="0" fontId="7" fillId="0" borderId="9" xfId="0" applyFont="1" applyBorder="1" applyAlignment="1">
      <alignment horizontal="center" vertical="center"/>
    </xf>
    <xf numFmtId="0" fontId="23" fillId="0" borderId="12"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49" xfId="0" applyFont="1" applyBorder="1" applyAlignment="1">
      <alignment vertical="center"/>
    </xf>
    <xf numFmtId="0" fontId="7" fillId="0" borderId="48" xfId="0" applyFont="1" applyBorder="1" applyAlignment="1">
      <alignment vertical="center"/>
    </xf>
    <xf numFmtId="0" fontId="35" fillId="0" borderId="0" xfId="3" applyFont="1" applyFill="1" applyBorder="1" applyAlignment="1">
      <alignment horizontal="left" vertical="center"/>
    </xf>
    <xf numFmtId="0" fontId="7" fillId="0" borderId="13" xfId="0" applyFont="1" applyBorder="1" applyAlignment="1">
      <alignment vertical="center"/>
    </xf>
    <xf numFmtId="0" fontId="35" fillId="0" borderId="0" xfId="3" applyFont="1" applyFill="1" applyBorder="1" applyAlignment="1">
      <alignment vertical="center"/>
    </xf>
    <xf numFmtId="0" fontId="37" fillId="0" borderId="9" xfId="0" applyFont="1" applyBorder="1" applyAlignment="1">
      <alignment vertical="center"/>
    </xf>
    <xf numFmtId="0" fontId="35" fillId="0" borderId="9" xfId="3" applyFont="1" applyFill="1" applyBorder="1" applyAlignment="1">
      <alignment vertical="center"/>
    </xf>
    <xf numFmtId="0" fontId="35" fillId="0" borderId="9" xfId="3" applyFont="1" applyFill="1" applyBorder="1" applyAlignment="1">
      <alignment horizontal="left" vertical="center"/>
    </xf>
    <xf numFmtId="0" fontId="7" fillId="0" borderId="9" xfId="0" applyFont="1" applyBorder="1" applyAlignment="1">
      <alignment vertical="center"/>
    </xf>
    <xf numFmtId="0" fontId="7" fillId="0" borderId="5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35" fillId="0" borderId="0" xfId="2" applyFont="1" applyFill="1" applyBorder="1" applyAlignment="1">
      <alignment vertical="center"/>
    </xf>
    <xf numFmtId="0" fontId="38" fillId="0" borderId="0" xfId="3" applyFont="1" applyFill="1" applyBorder="1" applyAlignment="1">
      <alignment horizontal="left" vertical="center"/>
    </xf>
    <xf numFmtId="0" fontId="38" fillId="0" borderId="0" xfId="3" applyFont="1" applyFill="1" applyBorder="1" applyAlignment="1">
      <alignment vertical="center"/>
    </xf>
    <xf numFmtId="0" fontId="35" fillId="0" borderId="14" xfId="0" applyFont="1" applyBorder="1" applyAlignment="1">
      <alignment vertical="center"/>
    </xf>
    <xf numFmtId="0" fontId="35" fillId="0" borderId="14" xfId="3" applyFont="1" applyFill="1" applyBorder="1" applyAlignment="1">
      <alignment vertical="center"/>
    </xf>
    <xf numFmtId="0" fontId="38" fillId="0" borderId="14" xfId="3" applyFont="1" applyFill="1" applyBorder="1" applyAlignment="1">
      <alignment vertical="center"/>
    </xf>
    <xf numFmtId="0" fontId="38" fillId="0" borderId="14" xfId="3" applyFont="1" applyFill="1" applyBorder="1" applyAlignment="1">
      <alignment horizontal="left" vertical="center"/>
    </xf>
    <xf numFmtId="0" fontId="38" fillId="0" borderId="14" xfId="0" applyFont="1" applyFill="1" applyBorder="1" applyAlignment="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35" fillId="0" borderId="57" xfId="0" applyFont="1" applyBorder="1" applyAlignment="1">
      <alignment vertical="center"/>
    </xf>
    <xf numFmtId="0" fontId="35" fillId="0" borderId="47" xfId="0" applyFont="1" applyBorder="1" applyAlignment="1">
      <alignment vertical="center"/>
    </xf>
    <xf numFmtId="0" fontId="37" fillId="0" borderId="47" xfId="0" applyFont="1" applyBorder="1" applyAlignment="1">
      <alignment vertical="center"/>
    </xf>
    <xf numFmtId="0" fontId="35" fillId="0" borderId="47" xfId="3" applyFont="1" applyFill="1" applyBorder="1" applyAlignment="1">
      <alignment vertical="center"/>
    </xf>
    <xf numFmtId="0" fontId="38" fillId="0" borderId="47" xfId="3" applyFont="1" applyFill="1" applyBorder="1" applyAlignment="1">
      <alignment vertical="center"/>
    </xf>
    <xf numFmtId="0" fontId="38" fillId="0" borderId="47" xfId="3" applyFont="1" applyFill="1" applyBorder="1" applyAlignment="1">
      <alignment horizontal="left" vertical="center"/>
    </xf>
    <xf numFmtId="0" fontId="39" fillId="0" borderId="47" xfId="3" applyFont="1" applyFill="1" applyBorder="1" applyAlignment="1">
      <alignment horizontal="left" vertical="center"/>
    </xf>
    <xf numFmtId="0" fontId="38" fillId="0" borderId="47" xfId="0" applyFont="1" applyFill="1" applyBorder="1" applyAlignment="1">
      <alignment vertical="center"/>
    </xf>
    <xf numFmtId="0" fontId="7" fillId="0" borderId="47" xfId="0" applyFont="1" applyBorder="1">
      <alignment vertical="center"/>
    </xf>
    <xf numFmtId="0" fontId="7" fillId="0" borderId="58" xfId="0" applyFont="1" applyBorder="1">
      <alignment vertical="center"/>
    </xf>
    <xf numFmtId="0" fontId="7" fillId="0" borderId="47" xfId="0" applyFont="1" applyBorder="1" applyAlignment="1">
      <alignment vertical="center"/>
    </xf>
    <xf numFmtId="0" fontId="35" fillId="0" borderId="38" xfId="0" applyFont="1" applyBorder="1" applyAlignment="1">
      <alignment vertical="center"/>
    </xf>
    <xf numFmtId="0" fontId="7" fillId="0" borderId="39" xfId="0" applyFont="1" applyBorder="1" applyAlignment="1">
      <alignment vertical="center"/>
    </xf>
    <xf numFmtId="0" fontId="37" fillId="0" borderId="39" xfId="0" applyFont="1" applyBorder="1" applyAlignment="1">
      <alignment vertical="center"/>
    </xf>
    <xf numFmtId="0" fontId="35" fillId="0" borderId="39" xfId="3" applyFont="1" applyFill="1" applyBorder="1" applyAlignment="1">
      <alignment vertical="center"/>
    </xf>
    <xf numFmtId="0" fontId="38" fillId="0" borderId="39" xfId="3" applyFont="1" applyFill="1" applyBorder="1" applyAlignment="1">
      <alignment vertical="center"/>
    </xf>
    <xf numFmtId="0" fontId="38" fillId="0" borderId="39" xfId="3" applyFont="1" applyFill="1" applyBorder="1" applyAlignment="1">
      <alignment horizontal="left" vertical="center"/>
    </xf>
    <xf numFmtId="0" fontId="39" fillId="0" borderId="39" xfId="3" applyFont="1" applyFill="1" applyBorder="1" applyAlignment="1">
      <alignment horizontal="left" vertical="center"/>
    </xf>
    <xf numFmtId="0" fontId="38" fillId="0" borderId="39" xfId="0" applyFont="1" applyFill="1" applyBorder="1" applyAlignment="1">
      <alignment vertical="center"/>
    </xf>
    <xf numFmtId="0" fontId="7" fillId="0" borderId="39" xfId="0" applyFont="1" applyBorder="1">
      <alignment vertical="center"/>
    </xf>
    <xf numFmtId="0" fontId="7" fillId="0" borderId="40" xfId="0" applyFont="1" applyBorder="1" applyAlignment="1">
      <alignment vertical="center"/>
    </xf>
    <xf numFmtId="0" fontId="7" fillId="0" borderId="29" xfId="0" applyFont="1" applyBorder="1" applyAlignment="1">
      <alignment vertical="center"/>
    </xf>
    <xf numFmtId="0" fontId="35" fillId="0" borderId="18" xfId="0" applyFont="1" applyBorder="1" applyAlignment="1">
      <alignment vertical="center"/>
    </xf>
    <xf numFmtId="0" fontId="35" fillId="0" borderId="19" xfId="0" applyFont="1" applyBorder="1" applyAlignment="1">
      <alignment vertical="center"/>
    </xf>
    <xf numFmtId="0" fontId="37"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41" fillId="0" borderId="0" xfId="0" applyFont="1" applyAlignment="1">
      <alignment vertical="center"/>
    </xf>
    <xf numFmtId="0" fontId="0" fillId="0" borderId="0" xfId="0" applyFont="1" applyFill="1" applyBorder="1" applyAlignment="1">
      <alignment horizontal="right" vertical="center"/>
    </xf>
    <xf numFmtId="38" fontId="12" fillId="0" borderId="25" xfId="1" applyFont="1" applyFill="1" applyBorder="1" applyAlignment="1">
      <alignment vertical="center"/>
    </xf>
    <xf numFmtId="0" fontId="12" fillId="0" borderId="24" xfId="3" applyFont="1" applyFill="1" applyBorder="1" applyAlignment="1">
      <alignment vertical="center"/>
    </xf>
    <xf numFmtId="0" fontId="12" fillId="0" borderId="24" xfId="3" applyFont="1" applyFill="1" applyBorder="1" applyAlignment="1">
      <alignment horizontal="left" vertical="center"/>
    </xf>
    <xf numFmtId="0" fontId="12" fillId="0" borderId="24" xfId="0" applyFont="1" applyFill="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12" fillId="0" borderId="0" xfId="3" applyFont="1" applyFill="1" applyBorder="1" applyAlignment="1">
      <alignment vertical="center"/>
    </xf>
    <xf numFmtId="0" fontId="12" fillId="0" borderId="0" xfId="3" applyFont="1" applyFill="1" applyBorder="1" applyAlignment="1">
      <alignment horizontal="left" vertical="center"/>
    </xf>
    <xf numFmtId="0" fontId="22" fillId="0" borderId="0" xfId="3" applyFont="1" applyFill="1" applyBorder="1" applyAlignment="1">
      <alignment horizontal="left" vertical="center"/>
    </xf>
    <xf numFmtId="0" fontId="12" fillId="0" borderId="5" xfId="0" applyFont="1" applyFill="1" applyBorder="1" applyAlignment="1">
      <alignment vertical="center"/>
    </xf>
    <xf numFmtId="0" fontId="12" fillId="0" borderId="5" xfId="2" applyFont="1" applyFill="1" applyBorder="1" applyAlignment="1">
      <alignment vertical="center"/>
    </xf>
    <xf numFmtId="0" fontId="12" fillId="0" borderId="0" xfId="2"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9" xfId="2" applyFont="1" applyFill="1" applyBorder="1" applyAlignment="1">
      <alignmen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24" xfId="0" applyFont="1" applyFill="1" applyBorder="1" applyAlignment="1">
      <alignment horizontal="left" vertical="center"/>
    </xf>
    <xf numFmtId="0" fontId="22"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14" xfId="0" applyFont="1" applyFill="1" applyBorder="1" applyAlignment="1">
      <alignment horizontal="left" vertical="center"/>
    </xf>
    <xf numFmtId="0" fontId="22" fillId="0" borderId="38" xfId="0" applyFont="1" applyFill="1" applyBorder="1" applyAlignment="1">
      <alignment horizontal="left" vertical="center"/>
    </xf>
    <xf numFmtId="0" fontId="12" fillId="0" borderId="39" xfId="0" applyFont="1" applyFill="1" applyBorder="1" applyAlignment="1">
      <alignment horizontal="left" vertical="center"/>
    </xf>
    <xf numFmtId="0" fontId="22" fillId="0" borderId="1" xfId="0" applyFont="1" applyFill="1" applyBorder="1" applyAlignment="1">
      <alignment vertical="center"/>
    </xf>
    <xf numFmtId="0" fontId="12" fillId="0" borderId="2" xfId="0" applyFont="1" applyFill="1" applyBorder="1" applyAlignment="1">
      <alignment vertical="center"/>
    </xf>
    <xf numFmtId="0" fontId="12" fillId="0" borderId="2" xfId="2" applyFont="1" applyFill="1" applyBorder="1" applyAlignment="1">
      <alignment vertical="center"/>
    </xf>
    <xf numFmtId="0" fontId="46" fillId="0" borderId="0" xfId="0" applyFont="1" applyBorder="1" applyAlignment="1">
      <alignment horizontal="center" vertical="center"/>
    </xf>
    <xf numFmtId="0" fontId="0" fillId="0" borderId="0" xfId="0" applyBorder="1">
      <alignment vertical="center"/>
    </xf>
    <xf numFmtId="0" fontId="44" fillId="0" borderId="14" xfId="0" applyFont="1" applyBorder="1" applyAlignment="1">
      <alignment vertical="center"/>
    </xf>
    <xf numFmtId="0" fontId="48" fillId="0" borderId="14" xfId="0" applyFont="1" applyBorder="1" applyAlignment="1">
      <alignment vertical="center"/>
    </xf>
    <xf numFmtId="0" fontId="48" fillId="0" borderId="0" xfId="0" applyFont="1" applyBorder="1" applyAlignment="1">
      <alignment horizontal="center" vertical="center"/>
    </xf>
    <xf numFmtId="0" fontId="49" fillId="0" borderId="0" xfId="0" applyFont="1" applyBorder="1" applyAlignment="1">
      <alignment horizontal="right" vertical="center"/>
    </xf>
    <xf numFmtId="0" fontId="49" fillId="0" borderId="6" xfId="0" applyFont="1" applyBorder="1" applyAlignment="1">
      <alignment horizontal="center" vertical="center"/>
    </xf>
    <xf numFmtId="0" fontId="37" fillId="0" borderId="0" xfId="4" applyFont="1" applyBorder="1" applyAlignment="1">
      <alignment horizontal="left" vertical="center"/>
    </xf>
    <xf numFmtId="0" fontId="12" fillId="0" borderId="0" xfId="4" applyFont="1" applyBorder="1" applyAlignment="1">
      <alignment horizontal="center" vertical="center"/>
    </xf>
    <xf numFmtId="0" fontId="12" fillId="0" borderId="0" xfId="4" applyFont="1" applyBorder="1" applyAlignment="1">
      <alignment horizontal="center" vertical="center" wrapText="1"/>
    </xf>
    <xf numFmtId="0" fontId="49" fillId="0" borderId="0" xfId="0" applyFont="1" applyBorder="1" applyAlignment="1">
      <alignment horizontal="center" vertical="center"/>
    </xf>
    <xf numFmtId="0" fontId="12" fillId="0" borderId="0" xfId="4" applyFont="1" applyBorder="1" applyAlignment="1">
      <alignment horizontal="left" vertical="center"/>
    </xf>
    <xf numFmtId="0" fontId="12" fillId="0" borderId="0" xfId="4" applyFont="1" applyBorder="1">
      <alignment vertical="center"/>
    </xf>
    <xf numFmtId="0" fontId="11" fillId="0" borderId="14" xfId="4" applyFont="1" applyBorder="1" applyAlignment="1">
      <alignment vertical="center"/>
    </xf>
    <xf numFmtId="0" fontId="20" fillId="0" borderId="14" xfId="4" applyFont="1" applyBorder="1" applyAlignment="1">
      <alignment vertical="center"/>
    </xf>
    <xf numFmtId="0" fontId="50" fillId="0" borderId="0" xfId="0" applyFont="1" applyBorder="1" applyAlignment="1">
      <alignment horizontal="right" vertical="center"/>
    </xf>
    <xf numFmtId="0" fontId="12" fillId="0" borderId="59" xfId="4" applyFont="1" applyBorder="1" applyAlignment="1">
      <alignment horizontal="center" vertical="center" wrapText="1"/>
    </xf>
    <xf numFmtId="0" fontId="12" fillId="0" borderId="59" xfId="4" applyFont="1" applyBorder="1" applyAlignment="1">
      <alignment horizontal="center" vertical="center"/>
    </xf>
    <xf numFmtId="0" fontId="49" fillId="0" borderId="59" xfId="0" applyFont="1" applyBorder="1" applyAlignment="1">
      <alignment horizontal="center" vertical="center"/>
    </xf>
    <xf numFmtId="0" fontId="12" fillId="0" borderId="59" xfId="4" applyFont="1" applyBorder="1" applyAlignment="1">
      <alignment vertical="center"/>
    </xf>
    <xf numFmtId="0" fontId="12" fillId="0" borderId="6" xfId="4" applyFont="1" applyBorder="1" applyAlignment="1">
      <alignment vertical="center"/>
    </xf>
    <xf numFmtId="0" fontId="0" fillId="0" borderId="14" xfId="0"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59" xfId="0" applyFont="1" applyBorder="1">
      <alignment vertical="center"/>
    </xf>
    <xf numFmtId="0" fontId="35" fillId="0" borderId="59" xfId="0" applyFont="1" applyBorder="1" applyAlignment="1">
      <alignment horizontal="center" vertical="center"/>
    </xf>
    <xf numFmtId="0" fontId="12" fillId="0" borderId="0" xfId="0" applyFont="1" applyAlignment="1">
      <alignment horizontal="center" vertical="center"/>
    </xf>
    <xf numFmtId="0" fontId="35" fillId="0" borderId="59" xfId="0" applyFont="1" applyBorder="1">
      <alignment vertical="center"/>
    </xf>
    <xf numFmtId="0" fontId="35" fillId="0" borderId="47" xfId="0" applyFont="1" applyBorder="1" applyAlignment="1">
      <alignment horizontal="left" vertical="center"/>
    </xf>
    <xf numFmtId="0" fontId="12" fillId="0" borderId="47" xfId="0" applyFont="1" applyBorder="1">
      <alignment vertical="center"/>
    </xf>
    <xf numFmtId="0" fontId="50" fillId="0" borderId="14" xfId="0" applyFont="1" applyBorder="1" applyAlignment="1">
      <alignment horizontal="left" vertical="center"/>
    </xf>
    <xf numFmtId="0" fontId="50" fillId="0" borderId="14" xfId="0" applyFont="1" applyBorder="1" applyAlignment="1">
      <alignment horizontal="right" vertical="center"/>
    </xf>
    <xf numFmtId="0" fontId="28" fillId="0" borderId="59" xfId="0" applyFont="1" applyBorder="1" applyAlignment="1">
      <alignment horizontal="center" vertical="center" wrapText="1"/>
    </xf>
    <xf numFmtId="0" fontId="35" fillId="0" borderId="37" xfId="0" applyFont="1" applyBorder="1" applyAlignment="1">
      <alignment horizontal="left" vertical="center" wrapText="1"/>
    </xf>
    <xf numFmtId="0" fontId="35" fillId="0" borderId="59" xfId="0" applyFont="1" applyBorder="1" applyAlignment="1">
      <alignment horizontal="center" vertical="center" wrapText="1"/>
    </xf>
    <xf numFmtId="0" fontId="35" fillId="0" borderId="37" xfId="0" applyFont="1" applyBorder="1" applyAlignment="1">
      <alignment horizontal="center" vertical="center" wrapText="1"/>
    </xf>
    <xf numFmtId="0" fontId="51" fillId="0" borderId="47" xfId="0" applyFont="1" applyBorder="1" applyAlignment="1">
      <alignment vertical="center"/>
    </xf>
    <xf numFmtId="0" fontId="47" fillId="0" borderId="47" xfId="0" applyFont="1" applyBorder="1" applyAlignment="1">
      <alignment horizontal="left" vertical="center"/>
    </xf>
    <xf numFmtId="0" fontId="47" fillId="0" borderId="0" xfId="0" applyFont="1" applyBorder="1" applyAlignment="1">
      <alignment horizontal="left" vertical="center"/>
    </xf>
    <xf numFmtId="0" fontId="35" fillId="0" borderId="37"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vertical="center"/>
    </xf>
    <xf numFmtId="38" fontId="12" fillId="2" borderId="0" xfId="1" applyFont="1" applyFill="1" applyBorder="1" applyAlignment="1">
      <alignment vertical="center"/>
    </xf>
    <xf numFmtId="0" fontId="7" fillId="2" borderId="24" xfId="0" applyFont="1" applyFill="1" applyBorder="1">
      <alignment vertical="center"/>
    </xf>
    <xf numFmtId="0" fontId="7" fillId="2" borderId="28" xfId="0" applyFont="1" applyFill="1" applyBorder="1">
      <alignment vertical="center"/>
    </xf>
    <xf numFmtId="0" fontId="29" fillId="2" borderId="2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2" fillId="0" borderId="13" xfId="0" applyFont="1" applyFill="1" applyBorder="1" applyAlignment="1">
      <alignment horizontal="left" vertical="center"/>
    </xf>
    <xf numFmtId="0" fontId="7" fillId="0" borderId="0" xfId="5" applyFont="1">
      <alignment vertical="center"/>
    </xf>
    <xf numFmtId="0" fontId="6" fillId="0" borderId="0" xfId="5" applyFont="1">
      <alignment vertical="center"/>
    </xf>
    <xf numFmtId="0" fontId="12" fillId="0" borderId="0" xfId="6" applyFont="1"/>
    <xf numFmtId="0" fontId="12" fillId="0" borderId="0" xfId="5" applyNumberFormat="1" applyFont="1" applyBorder="1" applyAlignment="1">
      <alignment horizontal="right" vertical="center"/>
    </xf>
    <xf numFmtId="0" fontId="12" fillId="0" borderId="0" xfId="5" applyNumberFormat="1" applyFont="1" applyBorder="1" applyAlignment="1">
      <alignment horizontal="left" vertical="center"/>
    </xf>
    <xf numFmtId="0" fontId="7" fillId="0" borderId="0" xfId="5" applyFont="1" applyBorder="1">
      <alignment vertical="center"/>
    </xf>
    <xf numFmtId="0" fontId="12" fillId="0" borderId="0" xfId="5" applyFont="1" applyBorder="1" applyAlignment="1">
      <alignment horizontal="left" vertical="center"/>
    </xf>
    <xf numFmtId="0" fontId="20" fillId="0" borderId="0" xfId="5" applyFont="1">
      <alignment vertical="center"/>
    </xf>
    <xf numFmtId="0" fontId="12" fillId="0" borderId="0" xfId="5" applyFont="1" applyAlignment="1">
      <alignment vertical="center"/>
    </xf>
    <xf numFmtId="0" fontId="12" fillId="0" borderId="0" xfId="5" applyFont="1" applyAlignment="1">
      <alignment horizontal="right" vertical="center"/>
    </xf>
    <xf numFmtId="0" fontId="12" fillId="0" borderId="0" xfId="5" applyFont="1" applyBorder="1">
      <alignment vertical="center"/>
    </xf>
    <xf numFmtId="0" fontId="57" fillId="0" borderId="0" xfId="5" applyFont="1" applyBorder="1">
      <alignment vertical="center"/>
    </xf>
    <xf numFmtId="0" fontId="11" fillId="0" borderId="0" xfId="5" applyNumberFormat="1" applyFont="1" applyBorder="1" applyAlignment="1">
      <alignment horizontal="left" vertical="center"/>
    </xf>
    <xf numFmtId="0" fontId="7" fillId="0" borderId="0" xfId="5" applyFont="1" applyAlignment="1">
      <alignment horizontal="left" vertical="center"/>
    </xf>
    <xf numFmtId="0" fontId="0" fillId="0" borderId="0" xfId="0" applyAlignment="1">
      <alignment horizontal="distributed" vertical="center"/>
    </xf>
    <xf numFmtId="0" fontId="41" fillId="0" borderId="0" xfId="5" applyFont="1" applyBorder="1">
      <alignment vertical="center"/>
    </xf>
    <xf numFmtId="0" fontId="58" fillId="0" borderId="0" xfId="5" applyFont="1" applyBorder="1">
      <alignment vertical="center"/>
    </xf>
    <xf numFmtId="0" fontId="12" fillId="0" borderId="0" xfId="5" applyNumberFormat="1" applyFont="1" applyAlignment="1">
      <alignment horizontal="right" vertical="center"/>
    </xf>
    <xf numFmtId="0" fontId="12" fillId="0" borderId="0" xfId="5" applyNumberFormat="1" applyFont="1" applyAlignment="1">
      <alignment horizontal="left" vertical="center"/>
    </xf>
    <xf numFmtId="0" fontId="12" fillId="0" borderId="0" xfId="5" applyFont="1" applyAlignment="1">
      <alignment horizontal="left" vertical="center"/>
    </xf>
    <xf numFmtId="0" fontId="12" fillId="0" borderId="0" xfId="5" applyFont="1">
      <alignment vertical="center"/>
    </xf>
    <xf numFmtId="0" fontId="7" fillId="0" borderId="0" xfId="5" applyFont="1" applyAlignment="1">
      <alignment horizontal="right" vertical="center"/>
    </xf>
    <xf numFmtId="0" fontId="6" fillId="0" borderId="0" xfId="5" applyFont="1" applyAlignment="1">
      <alignment vertical="center"/>
    </xf>
    <xf numFmtId="0" fontId="12" fillId="0" borderId="0" xfId="5" applyFont="1" applyBorder="1" applyAlignment="1">
      <alignment vertical="center"/>
    </xf>
    <xf numFmtId="0" fontId="12" fillId="0" borderId="0" xfId="5" applyFont="1" applyBorder="1" applyAlignment="1">
      <alignment horizontal="right" vertical="center"/>
    </xf>
    <xf numFmtId="0" fontId="6" fillId="0" borderId="0" xfId="5" applyFont="1" applyBorder="1">
      <alignment vertical="center"/>
    </xf>
    <xf numFmtId="0" fontId="0" fillId="0" borderId="5" xfId="0" applyFont="1" applyBorder="1" applyAlignment="1">
      <alignment vertical="center"/>
    </xf>
    <xf numFmtId="0" fontId="0" fillId="0" borderId="12" xfId="0" applyFont="1" applyBorder="1" applyAlignment="1">
      <alignment vertical="center"/>
    </xf>
    <xf numFmtId="0" fontId="6" fillId="0" borderId="0" xfId="0" applyFont="1" applyFill="1" applyBorder="1" applyAlignment="1">
      <alignment vertical="center"/>
    </xf>
    <xf numFmtId="0" fontId="7" fillId="0" borderId="11" xfId="0" applyFont="1" applyBorder="1" applyAlignment="1">
      <alignment horizontal="center" vertical="center"/>
    </xf>
    <xf numFmtId="0" fontId="12" fillId="0" borderId="0" xfId="0" applyFont="1" applyBorder="1" applyAlignment="1">
      <alignment horizontal="right"/>
    </xf>
    <xf numFmtId="0" fontId="29" fillId="2" borderId="64" xfId="0" applyFont="1" applyFill="1" applyBorder="1" applyAlignment="1">
      <alignment horizontal="center" vertical="center" wrapText="1"/>
    </xf>
    <xf numFmtId="38" fontId="30" fillId="0" borderId="30" xfId="1" applyFont="1" applyFill="1" applyBorder="1" applyAlignment="1">
      <alignment vertical="center"/>
    </xf>
    <xf numFmtId="38" fontId="27" fillId="0" borderId="31" xfId="1" applyFont="1" applyFill="1" applyBorder="1" applyAlignment="1">
      <alignment vertical="center"/>
    </xf>
    <xf numFmtId="38" fontId="31" fillId="0" borderId="31" xfId="1" applyFont="1" applyFill="1" applyBorder="1" applyAlignment="1">
      <alignment vertical="center"/>
    </xf>
    <xf numFmtId="0" fontId="31" fillId="0" borderId="31" xfId="0" applyFont="1" applyBorder="1" applyAlignment="1">
      <alignment vertical="center"/>
    </xf>
    <xf numFmtId="0" fontId="7" fillId="0" borderId="65" xfId="0" applyFont="1" applyBorder="1">
      <alignment vertical="center"/>
    </xf>
    <xf numFmtId="0" fontId="7" fillId="0" borderId="66" xfId="0" applyFont="1" applyBorder="1">
      <alignment vertical="center"/>
    </xf>
    <xf numFmtId="0" fontId="7" fillId="0" borderId="67" xfId="0" applyFont="1" applyBorder="1" applyAlignment="1">
      <alignment horizontal="right" vertical="center"/>
    </xf>
    <xf numFmtId="0" fontId="7" fillId="0" borderId="68" xfId="0" applyFont="1" applyBorder="1" applyAlignment="1">
      <alignment horizontal="right" vertical="center"/>
    </xf>
    <xf numFmtId="0" fontId="7" fillId="0" borderId="69" xfId="0" applyFont="1" applyBorder="1" applyAlignment="1">
      <alignment horizontal="right" vertical="center"/>
    </xf>
    <xf numFmtId="0" fontId="7" fillId="0" borderId="70" xfId="0" applyFont="1" applyBorder="1" applyAlignment="1">
      <alignment horizontal="right" vertical="center"/>
    </xf>
    <xf numFmtId="0" fontId="7" fillId="0" borderId="33" xfId="0" applyFont="1" applyBorder="1" applyAlignment="1">
      <alignment horizontal="right" vertical="center"/>
    </xf>
    <xf numFmtId="0" fontId="7" fillId="0" borderId="71" xfId="0" applyFont="1" applyBorder="1" applyAlignment="1">
      <alignment horizontal="right" vertical="center"/>
    </xf>
    <xf numFmtId="0" fontId="7" fillId="0" borderId="36" xfId="0" applyFont="1" applyBorder="1" applyAlignment="1">
      <alignment horizontal="right" vertical="center"/>
    </xf>
    <xf numFmtId="0" fontId="7" fillId="0" borderId="72" xfId="0" applyFont="1" applyBorder="1" applyAlignment="1">
      <alignment horizontal="right" vertical="center"/>
    </xf>
    <xf numFmtId="0" fontId="7" fillId="0" borderId="37" xfId="0" applyFont="1" applyBorder="1" applyAlignment="1">
      <alignment vertical="center"/>
    </xf>
    <xf numFmtId="38" fontId="12" fillId="2" borderId="70" xfId="1" applyFont="1" applyFill="1" applyBorder="1" applyAlignment="1">
      <alignment vertical="center"/>
    </xf>
    <xf numFmtId="0" fontId="7" fillId="0" borderId="64" xfId="0" applyFont="1" applyBorder="1" applyAlignment="1">
      <alignment vertical="center"/>
    </xf>
    <xf numFmtId="38" fontId="12" fillId="2" borderId="73" xfId="1" applyFont="1" applyFill="1" applyBorder="1" applyAlignment="1">
      <alignment vertical="center"/>
    </xf>
    <xf numFmtId="0" fontId="7" fillId="0" borderId="74" xfId="0" applyFont="1" applyBorder="1" applyAlignment="1">
      <alignment vertical="center"/>
    </xf>
    <xf numFmtId="38" fontId="12" fillId="2" borderId="75" xfId="1" applyFont="1" applyFill="1" applyBorder="1" applyAlignment="1">
      <alignment vertical="center"/>
    </xf>
    <xf numFmtId="0" fontId="33" fillId="0" borderId="24" xfId="0" applyFont="1" applyBorder="1" applyAlignment="1">
      <alignment vertical="top" wrapText="1"/>
    </xf>
    <xf numFmtId="0" fontId="33" fillId="0" borderId="24" xfId="0" applyFont="1" applyBorder="1" applyAlignment="1">
      <alignment vertical="top"/>
    </xf>
    <xf numFmtId="0" fontId="12" fillId="2" borderId="5" xfId="0" applyFont="1" applyFill="1" applyBorder="1" applyAlignment="1">
      <alignment vertical="center"/>
    </xf>
    <xf numFmtId="0" fontId="7" fillId="0" borderId="24" xfId="0" applyFont="1" applyBorder="1" applyAlignment="1">
      <alignment horizontal="center"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35" fillId="0" borderId="37" xfId="0" applyFont="1" applyBorder="1" applyAlignment="1">
      <alignment horizontal="center" vertical="center" wrapText="1"/>
    </xf>
    <xf numFmtId="0" fontId="35" fillId="0" borderId="59" xfId="0" applyFont="1" applyBorder="1" applyAlignment="1">
      <alignment horizontal="left" vertical="center" indent="1"/>
    </xf>
    <xf numFmtId="0" fontId="35" fillId="3" borderId="59" xfId="0" applyFont="1" applyFill="1" applyBorder="1">
      <alignment vertical="center"/>
    </xf>
    <xf numFmtId="0" fontId="35" fillId="0" borderId="59" xfId="0" applyFont="1" applyFill="1" applyBorder="1">
      <alignment vertical="center"/>
    </xf>
    <xf numFmtId="0" fontId="0" fillId="0" borderId="59" xfId="0" applyBorder="1">
      <alignment vertical="center"/>
    </xf>
    <xf numFmtId="0" fontId="0" fillId="0" borderId="59" xfId="0" applyBorder="1" applyAlignment="1">
      <alignment horizontal="center" vertical="center"/>
    </xf>
    <xf numFmtId="0" fontId="0" fillId="4" borderId="59" xfId="0" applyFont="1" applyFill="1" applyBorder="1" applyAlignment="1">
      <alignment horizontal="center" vertical="center" shrinkToFit="1"/>
    </xf>
    <xf numFmtId="0" fontId="0" fillId="4" borderId="59" xfId="0" applyFont="1" applyFill="1" applyBorder="1" applyAlignment="1">
      <alignment horizontal="center" vertical="center" wrapText="1" shrinkToFit="1"/>
    </xf>
    <xf numFmtId="0" fontId="0" fillId="4" borderId="59" xfId="0" applyFont="1" applyFill="1" applyBorder="1" applyAlignment="1">
      <alignment horizontal="center" vertical="center"/>
    </xf>
    <xf numFmtId="0" fontId="5" fillId="0" borderId="0" xfId="0" applyFont="1" applyFill="1" applyBorder="1" applyAlignment="1">
      <alignment horizontal="left" vertical="center"/>
    </xf>
    <xf numFmtId="0" fontId="47" fillId="0" borderId="0" xfId="0" applyFont="1" applyFill="1" applyBorder="1" applyAlignment="1">
      <alignment horizontal="right" vertical="center"/>
    </xf>
    <xf numFmtId="0" fontId="0" fillId="0" borderId="62"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2" xfId="0" applyFont="1" applyFill="1" applyBorder="1" applyAlignment="1">
      <alignment horizontal="center" vertical="center" wrapText="1" shrinkToFit="1"/>
    </xf>
    <xf numFmtId="0" fontId="0" fillId="0" borderId="62" xfId="0" applyFont="1" applyBorder="1" applyAlignment="1">
      <alignment horizontal="center" vertical="center"/>
    </xf>
    <xf numFmtId="0" fontId="0" fillId="2" borderId="62" xfId="0" applyFont="1" applyFill="1" applyBorder="1" applyAlignment="1">
      <alignment vertical="center" wrapText="1"/>
    </xf>
    <xf numFmtId="0" fontId="0" fillId="3" borderId="37" xfId="0" applyFont="1" applyFill="1" applyBorder="1" applyAlignment="1">
      <alignment horizontal="left" vertical="center"/>
    </xf>
    <xf numFmtId="0" fontId="0" fillId="3" borderId="36" xfId="0" applyFont="1" applyFill="1" applyBorder="1" applyAlignment="1">
      <alignment horizontal="left" vertical="center"/>
    </xf>
    <xf numFmtId="0" fontId="0" fillId="0" borderId="59" xfId="0" applyFont="1" applyBorder="1" applyAlignment="1">
      <alignment horizontal="left" vertical="center" indent="1"/>
    </xf>
    <xf numFmtId="0" fontId="0" fillId="3" borderId="59" xfId="0" applyFont="1" applyFill="1" applyBorder="1">
      <alignment vertical="center"/>
    </xf>
    <xf numFmtId="0" fontId="0" fillId="3" borderId="60" xfId="0" applyFont="1" applyFill="1" applyBorder="1">
      <alignment vertical="center"/>
    </xf>
    <xf numFmtId="0" fontId="0" fillId="0" borderId="59" xfId="0" applyFont="1" applyFill="1" applyBorder="1" applyAlignment="1">
      <alignment horizontal="left" vertical="center" indent="1"/>
    </xf>
    <xf numFmtId="0" fontId="0" fillId="0" borderId="60" xfId="0" applyFont="1" applyFill="1" applyBorder="1" applyAlignment="1">
      <alignment horizontal="left" vertical="center" indent="1"/>
    </xf>
    <xf numFmtId="0" fontId="0" fillId="0" borderId="59" xfId="0" applyFont="1" applyBorder="1">
      <alignment vertical="center"/>
    </xf>
    <xf numFmtId="0" fontId="0" fillId="0" borderId="60" xfId="0" applyFont="1" applyBorder="1" applyAlignment="1">
      <alignment horizontal="center" vertical="center"/>
    </xf>
    <xf numFmtId="0" fontId="0" fillId="0" borderId="0" xfId="0" applyFont="1" applyAlignment="1">
      <alignment horizontal="center" vertical="center"/>
    </xf>
    <xf numFmtId="0" fontId="0" fillId="3" borderId="59" xfId="0" applyFont="1" applyFill="1" applyBorder="1" applyAlignment="1">
      <alignment horizontal="center" vertical="center" shrinkToFit="1"/>
    </xf>
    <xf numFmtId="0" fontId="0" fillId="3" borderId="59" xfId="0" applyFont="1" applyFill="1" applyBorder="1" applyAlignment="1">
      <alignment horizontal="center" vertical="center" wrapText="1" shrinkToFit="1"/>
    </xf>
    <xf numFmtId="0" fontId="0" fillId="0" borderId="59" xfId="0" applyFont="1" applyFill="1" applyBorder="1">
      <alignment vertical="center"/>
    </xf>
    <xf numFmtId="0" fontId="0" fillId="3" borderId="37" xfId="0" applyFont="1" applyFill="1" applyBorder="1" applyAlignment="1">
      <alignment horizontal="center" vertical="center" shrinkToFit="1"/>
    </xf>
    <xf numFmtId="0" fontId="0" fillId="3" borderId="37" xfId="0" applyFont="1" applyFill="1" applyBorder="1" applyAlignment="1">
      <alignment horizontal="center" vertical="center" wrapText="1" shrinkToFit="1"/>
    </xf>
    <xf numFmtId="0" fontId="0" fillId="3" borderId="37" xfId="0" applyFont="1" applyFill="1" applyBorder="1">
      <alignment vertical="center"/>
    </xf>
    <xf numFmtId="0" fontId="5" fillId="0" borderId="0" xfId="0" applyFont="1" applyAlignment="1">
      <alignment vertical="center"/>
    </xf>
    <xf numFmtId="0" fontId="47" fillId="0" borderId="0" xfId="0" applyFont="1" applyAlignment="1">
      <alignment horizontal="right" vertical="center"/>
    </xf>
    <xf numFmtId="0" fontId="0" fillId="0" borderId="62" xfId="0" applyFont="1" applyFill="1" applyBorder="1" applyAlignment="1">
      <alignment horizontal="center" vertical="center" wrapText="1"/>
    </xf>
    <xf numFmtId="0" fontId="0" fillId="3" borderId="37" xfId="0" applyFont="1" applyFill="1" applyBorder="1" applyAlignment="1">
      <alignment horizontal="left" vertical="center" wrapText="1"/>
    </xf>
    <xf numFmtId="0" fontId="0" fillId="3" borderId="37"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7" xfId="0" applyFont="1" applyBorder="1" applyAlignment="1">
      <alignment horizontal="left" vertical="center" indent="1"/>
    </xf>
    <xf numFmtId="0" fontId="0" fillId="0" borderId="37" xfId="0" applyFont="1" applyBorder="1" applyAlignment="1">
      <alignment horizontal="left" vertical="center" wrapText="1" indent="1"/>
    </xf>
    <xf numFmtId="0" fontId="0" fillId="0" borderId="37" xfId="0" applyFont="1" applyBorder="1" applyAlignment="1">
      <alignment horizontal="left" vertical="center" wrapText="1"/>
    </xf>
    <xf numFmtId="0" fontId="0" fillId="0" borderId="59" xfId="0" applyFont="1" applyBorder="1" applyAlignment="1">
      <alignment horizontal="center" vertical="center"/>
    </xf>
    <xf numFmtId="38" fontId="0" fillId="0" borderId="59" xfId="1" applyFont="1" applyBorder="1">
      <alignment vertical="center"/>
    </xf>
    <xf numFmtId="38" fontId="18" fillId="0" borderId="0" xfId="10" applyFont="1" applyAlignment="1">
      <alignment horizontal="center" vertical="center"/>
    </xf>
    <xf numFmtId="38" fontId="18" fillId="0" borderId="0" xfId="10" applyFont="1" applyAlignment="1">
      <alignment vertical="center"/>
    </xf>
    <xf numFmtId="0" fontId="6" fillId="0" borderId="0" xfId="27" applyAlignment="1">
      <alignment vertical="center"/>
    </xf>
    <xf numFmtId="38" fontId="6" fillId="0" borderId="0" xfId="10" applyAlignment="1">
      <alignment vertical="center"/>
    </xf>
    <xf numFmtId="0" fontId="6" fillId="0" borderId="0" xfId="27" applyAlignment="1">
      <alignment horizontal="right" vertical="center"/>
    </xf>
    <xf numFmtId="0" fontId="6" fillId="0" borderId="0" xfId="27" applyFont="1" applyFill="1" applyBorder="1" applyAlignment="1">
      <alignment vertical="center"/>
    </xf>
    <xf numFmtId="38" fontId="61" fillId="0" borderId="0" xfId="10" applyFont="1" applyAlignment="1">
      <alignment vertical="center"/>
    </xf>
    <xf numFmtId="0" fontId="18" fillId="9" borderId="0" xfId="27" applyFont="1" applyFill="1" applyAlignment="1">
      <alignment vertical="center"/>
    </xf>
    <xf numFmtId="0" fontId="6" fillId="9" borderId="0" xfId="27" applyFill="1" applyAlignment="1">
      <alignment vertical="center"/>
    </xf>
    <xf numFmtId="0" fontId="6" fillId="9" borderId="0" xfId="27" applyFill="1" applyAlignment="1">
      <alignment horizontal="right" vertical="center"/>
    </xf>
    <xf numFmtId="176" fontId="6" fillId="9" borderId="136" xfId="27" applyNumberFormat="1" applyFill="1" applyBorder="1" applyAlignment="1">
      <alignment vertical="center"/>
    </xf>
    <xf numFmtId="176" fontId="6" fillId="0" borderId="0" xfId="27" applyNumberFormat="1" applyFill="1" applyAlignment="1">
      <alignment vertical="center"/>
    </xf>
    <xf numFmtId="38" fontId="61" fillId="0" borderId="0" xfId="10" applyFont="1" applyFill="1" applyAlignment="1">
      <alignment vertical="center"/>
    </xf>
    <xf numFmtId="176" fontId="12" fillId="9" borderId="0" xfId="27" applyNumberFormat="1" applyFont="1" applyFill="1" applyBorder="1" applyAlignment="1">
      <alignment horizontal="right" vertical="center"/>
    </xf>
    <xf numFmtId="0" fontId="18" fillId="9" borderId="0" xfId="27" applyFont="1" applyFill="1" applyAlignment="1">
      <alignment horizontal="left" vertical="center"/>
    </xf>
    <xf numFmtId="176" fontId="6" fillId="9" borderId="0" xfId="27" applyNumberFormat="1" applyFill="1" applyBorder="1" applyAlignment="1">
      <alignment vertical="center"/>
    </xf>
    <xf numFmtId="0" fontId="6" fillId="9" borderId="0" xfId="27" applyFont="1" applyFill="1" applyAlignment="1">
      <alignment horizontal="right" vertical="center"/>
    </xf>
    <xf numFmtId="38" fontId="18" fillId="0" borderId="49" xfId="10" applyFont="1" applyBorder="1" applyAlignment="1">
      <alignment vertical="center"/>
    </xf>
    <xf numFmtId="0" fontId="6" fillId="0" borderId="47" xfId="27" applyBorder="1" applyAlignment="1">
      <alignment vertical="center"/>
    </xf>
    <xf numFmtId="0" fontId="6" fillId="0" borderId="47" xfId="27" applyBorder="1" applyAlignment="1">
      <alignment horizontal="right" vertical="center"/>
    </xf>
    <xf numFmtId="0" fontId="6" fillId="0" borderId="47" xfId="27" applyFont="1" applyFill="1" applyBorder="1" applyAlignment="1">
      <alignment vertical="center"/>
    </xf>
    <xf numFmtId="38" fontId="61" fillId="0" borderId="47" xfId="10" applyFont="1" applyBorder="1" applyAlignment="1">
      <alignment vertical="center"/>
    </xf>
    <xf numFmtId="38" fontId="6" fillId="0" borderId="47" xfId="10" applyBorder="1" applyAlignment="1">
      <alignment vertical="center"/>
    </xf>
    <xf numFmtId="0" fontId="6" fillId="0" borderId="58" xfId="27" applyBorder="1" applyAlignment="1">
      <alignment vertical="center"/>
    </xf>
    <xf numFmtId="0" fontId="6" fillId="0" borderId="6" xfId="27" applyBorder="1" applyAlignment="1">
      <alignment vertical="center"/>
    </xf>
    <xf numFmtId="0" fontId="6" fillId="0" borderId="0" xfId="27" applyBorder="1" applyAlignment="1">
      <alignment horizontal="right" vertical="center"/>
    </xf>
    <xf numFmtId="183" fontId="6" fillId="8" borderId="136" xfId="27" applyNumberFormat="1" applyFont="1" applyFill="1" applyBorder="1" applyAlignment="1">
      <alignment vertical="center"/>
    </xf>
    <xf numFmtId="38" fontId="61" fillId="0" borderId="0" xfId="10" applyFont="1" applyBorder="1" applyAlignment="1">
      <alignment vertical="center"/>
    </xf>
    <xf numFmtId="38" fontId="6" fillId="0" borderId="0" xfId="10" applyBorder="1" applyAlignment="1">
      <alignment vertical="center"/>
    </xf>
    <xf numFmtId="0" fontId="6" fillId="0" borderId="12" xfId="27" applyBorder="1" applyAlignment="1">
      <alignment vertical="center"/>
    </xf>
    <xf numFmtId="0" fontId="66" fillId="0" borderId="6" xfId="27" applyFont="1" applyBorder="1" applyAlignment="1">
      <alignment vertical="center"/>
    </xf>
    <xf numFmtId="0" fontId="12" fillId="0" borderId="16" xfId="27" applyFont="1" applyBorder="1" applyAlignment="1">
      <alignment vertical="center"/>
    </xf>
    <xf numFmtId="0" fontId="6" fillId="0" borderId="14" xfId="27" applyBorder="1" applyAlignment="1">
      <alignment horizontal="right" vertical="center"/>
    </xf>
    <xf numFmtId="38" fontId="61" fillId="0" borderId="14" xfId="10" applyFont="1" applyBorder="1" applyAlignment="1">
      <alignment vertical="center"/>
    </xf>
    <xf numFmtId="38" fontId="6" fillId="0" borderId="14" xfId="10" applyBorder="1" applyAlignment="1">
      <alignment vertical="center"/>
    </xf>
    <xf numFmtId="0" fontId="6" fillId="0" borderId="15" xfId="27" applyBorder="1" applyAlignment="1">
      <alignment vertical="center"/>
    </xf>
    <xf numFmtId="0" fontId="6" fillId="0" borderId="0" xfId="27" applyFill="1" applyAlignment="1">
      <alignment horizontal="right" vertical="center"/>
    </xf>
    <xf numFmtId="0" fontId="40" fillId="0" borderId="0" xfId="27" applyFont="1" applyAlignment="1">
      <alignment horizontal="center" vertical="center"/>
    </xf>
    <xf numFmtId="0" fontId="12" fillId="7" borderId="137" xfId="27" applyFont="1" applyFill="1" applyBorder="1" applyAlignment="1">
      <alignment horizontal="center" vertical="center"/>
    </xf>
    <xf numFmtId="0" fontId="12" fillId="7" borderId="138" xfId="27" applyFont="1" applyFill="1" applyBorder="1" applyAlignment="1">
      <alignment horizontal="center" vertical="center" wrapText="1"/>
    </xf>
    <xf numFmtId="0" fontId="12" fillId="7" borderId="103" xfId="27" applyFont="1" applyFill="1" applyBorder="1" applyAlignment="1">
      <alignment horizontal="center" vertical="center" wrapText="1"/>
    </xf>
    <xf numFmtId="38" fontId="12" fillId="7" borderId="103" xfId="10" applyFont="1" applyFill="1" applyBorder="1" applyAlignment="1">
      <alignment horizontal="center" vertical="center" wrapText="1"/>
    </xf>
    <xf numFmtId="38" fontId="12" fillId="7" borderId="104" xfId="10" applyFont="1" applyFill="1" applyBorder="1" applyAlignment="1">
      <alignment horizontal="center" vertical="center" wrapText="1"/>
    </xf>
    <xf numFmtId="0" fontId="12" fillId="7" borderId="105" xfId="27" applyFont="1" applyFill="1" applyBorder="1" applyAlignment="1">
      <alignment horizontal="center" vertical="center" wrapText="1"/>
    </xf>
    <xf numFmtId="176" fontId="12" fillId="0" borderId="0" xfId="27" applyNumberFormat="1" applyFont="1" applyAlignment="1">
      <alignment vertical="center"/>
    </xf>
    <xf numFmtId="176" fontId="12" fillId="8" borderId="139" xfId="27" applyNumberFormat="1" applyFont="1" applyFill="1" applyBorder="1" applyAlignment="1">
      <alignment vertical="center"/>
    </xf>
    <xf numFmtId="184" fontId="12" fillId="8" borderId="106" xfId="10" applyNumberFormat="1" applyFont="1" applyFill="1" applyBorder="1" applyAlignment="1">
      <alignment vertical="center"/>
    </xf>
    <xf numFmtId="184" fontId="12" fillId="8" borderId="107" xfId="10" applyNumberFormat="1" applyFont="1" applyFill="1" applyBorder="1" applyAlignment="1">
      <alignment vertical="center"/>
    </xf>
    <xf numFmtId="184" fontId="12" fillId="0" borderId="107" xfId="10" applyNumberFormat="1" applyFont="1" applyBorder="1" applyAlignment="1">
      <alignment vertical="center"/>
    </xf>
    <xf numFmtId="184" fontId="12" fillId="0" borderId="107" xfId="10" applyNumberFormat="1" applyFont="1" applyFill="1" applyBorder="1" applyAlignment="1">
      <alignment vertical="center"/>
    </xf>
    <xf numFmtId="185" fontId="12" fillId="0" borderId="107" xfId="9" applyNumberFormat="1" applyFont="1" applyFill="1" applyBorder="1" applyAlignment="1">
      <alignment vertical="center"/>
    </xf>
    <xf numFmtId="184" fontId="12" fillId="0" borderId="108" xfId="10" applyNumberFormat="1" applyFont="1" applyBorder="1" applyAlignment="1">
      <alignment vertical="center"/>
    </xf>
    <xf numFmtId="184" fontId="12" fillId="8" borderId="109" xfId="10" applyNumberFormat="1" applyFont="1" applyFill="1" applyBorder="1" applyAlignment="1">
      <alignment vertical="center"/>
    </xf>
    <xf numFmtId="176" fontId="12" fillId="8" borderId="140" xfId="27" applyNumberFormat="1" applyFont="1" applyFill="1" applyBorder="1" applyAlignment="1">
      <alignment vertical="center"/>
    </xf>
    <xf numFmtId="184" fontId="12" fillId="8" borderId="120" xfId="10" applyNumberFormat="1" applyFont="1" applyFill="1" applyBorder="1" applyAlignment="1">
      <alignment vertical="center"/>
    </xf>
    <xf numFmtId="184" fontId="12" fillId="8" borderId="119" xfId="10" applyNumberFormat="1" applyFont="1" applyFill="1" applyBorder="1" applyAlignment="1">
      <alignment vertical="center"/>
    </xf>
    <xf numFmtId="184" fontId="12" fillId="0" borderId="114" xfId="10" applyNumberFormat="1" applyFont="1" applyBorder="1" applyAlignment="1">
      <alignment vertical="center"/>
    </xf>
    <xf numFmtId="184" fontId="12" fillId="8" borderId="114" xfId="10" applyNumberFormat="1" applyFont="1" applyFill="1" applyBorder="1" applyAlignment="1">
      <alignment vertical="center"/>
    </xf>
    <xf numFmtId="184" fontId="12" fillId="0" borderId="119" xfId="10" applyNumberFormat="1" applyFont="1" applyFill="1" applyBorder="1" applyAlignment="1">
      <alignment vertical="center"/>
    </xf>
    <xf numFmtId="185" fontId="12" fillId="0" borderId="119" xfId="9" applyNumberFormat="1" applyFont="1" applyFill="1" applyBorder="1" applyAlignment="1">
      <alignment vertical="center"/>
    </xf>
    <xf numFmtId="184" fontId="12" fillId="0" borderId="115" xfId="10" applyNumberFormat="1" applyFont="1" applyBorder="1" applyAlignment="1">
      <alignment vertical="center"/>
    </xf>
    <xf numFmtId="184" fontId="12" fillId="8" borderId="121" xfId="10" applyNumberFormat="1" applyFont="1" applyFill="1" applyBorder="1" applyAlignment="1">
      <alignment vertical="center"/>
    </xf>
    <xf numFmtId="176" fontId="12" fillId="8" borderId="141" xfId="27" applyNumberFormat="1" applyFont="1" applyFill="1" applyBorder="1" applyAlignment="1">
      <alignment vertical="center"/>
    </xf>
    <xf numFmtId="184" fontId="12" fillId="8" borderId="126" xfId="10" applyNumberFormat="1" applyFont="1" applyFill="1" applyBorder="1" applyAlignment="1">
      <alignment vertical="center"/>
    </xf>
    <xf numFmtId="184" fontId="12" fillId="8" borderId="125" xfId="10" applyNumberFormat="1" applyFont="1" applyFill="1" applyBorder="1" applyAlignment="1">
      <alignment vertical="center"/>
    </xf>
    <xf numFmtId="184" fontId="12" fillId="0" borderId="142" xfId="10" applyNumberFormat="1" applyFont="1" applyBorder="1" applyAlignment="1">
      <alignment vertical="center"/>
    </xf>
    <xf numFmtId="184" fontId="12" fillId="8" borderId="142" xfId="10" applyNumberFormat="1" applyFont="1" applyFill="1" applyBorder="1" applyAlignment="1">
      <alignment vertical="center"/>
    </xf>
    <xf numFmtId="184" fontId="12" fillId="0" borderId="125" xfId="10" applyNumberFormat="1" applyFont="1" applyFill="1" applyBorder="1" applyAlignment="1">
      <alignment vertical="center"/>
    </xf>
    <xf numFmtId="185" fontId="12" fillId="0" borderId="125" xfId="9" applyNumberFormat="1" applyFont="1" applyFill="1" applyBorder="1" applyAlignment="1">
      <alignment vertical="center"/>
    </xf>
    <xf numFmtId="184" fontId="12" fillId="0" borderId="143" xfId="10" applyNumberFormat="1" applyFont="1" applyBorder="1" applyAlignment="1">
      <alignment vertical="center"/>
    </xf>
    <xf numFmtId="184" fontId="12" fillId="8" borderId="127" xfId="10" applyNumberFormat="1" applyFont="1" applyFill="1" applyBorder="1" applyAlignment="1">
      <alignment vertical="center"/>
    </xf>
    <xf numFmtId="176" fontId="12" fillId="0" borderId="0" xfId="27" applyNumberFormat="1" applyFont="1" applyFill="1" applyAlignment="1">
      <alignment vertical="center"/>
    </xf>
    <xf numFmtId="176" fontId="12" fillId="0" borderId="0" xfId="27" applyNumberFormat="1" applyFont="1" applyFill="1" applyBorder="1" applyAlignment="1">
      <alignment horizontal="center" vertical="center"/>
    </xf>
    <xf numFmtId="184" fontId="12" fillId="0" borderId="0" xfId="10" applyNumberFormat="1" applyFont="1" applyFill="1" applyBorder="1" applyAlignment="1">
      <alignment vertical="center"/>
    </xf>
    <xf numFmtId="184" fontId="40" fillId="0" borderId="24" xfId="27" applyNumberFormat="1" applyFont="1" applyBorder="1" applyAlignment="1">
      <alignment horizontal="center" vertical="center"/>
    </xf>
    <xf numFmtId="184" fontId="12" fillId="0" borderId="136" xfId="27" applyNumberFormat="1" applyFont="1" applyBorder="1" applyAlignment="1">
      <alignment vertical="center"/>
    </xf>
    <xf numFmtId="184" fontId="12" fillId="0" borderId="0" xfId="27" applyNumberFormat="1" applyFont="1" applyBorder="1" applyAlignment="1">
      <alignment vertical="center"/>
    </xf>
    <xf numFmtId="176" fontId="12" fillId="0" borderId="0" xfId="10" applyNumberFormat="1" applyFont="1" applyFill="1" applyBorder="1" applyAlignment="1">
      <alignment vertical="center"/>
    </xf>
    <xf numFmtId="184" fontId="12" fillId="0" borderId="137" xfId="27" applyNumberFormat="1" applyFont="1" applyBorder="1" applyAlignment="1">
      <alignment vertical="center"/>
    </xf>
    <xf numFmtId="184" fontId="12" fillId="0" borderId="103" xfId="27" applyNumberFormat="1" applyFont="1" applyBorder="1" applyAlignment="1">
      <alignment vertical="center"/>
    </xf>
    <xf numFmtId="184" fontId="12" fillId="0" borderId="105" xfId="27" applyNumberFormat="1" applyFont="1" applyBorder="1" applyAlignment="1">
      <alignment vertical="center"/>
    </xf>
    <xf numFmtId="0" fontId="66" fillId="0" borderId="0" xfId="27" applyFont="1" applyBorder="1" applyAlignment="1">
      <alignment vertical="center"/>
    </xf>
    <xf numFmtId="176" fontId="40" fillId="0" borderId="0" xfId="27" applyNumberFormat="1" applyFont="1" applyBorder="1" applyAlignment="1">
      <alignment horizontal="center" vertical="center"/>
    </xf>
    <xf numFmtId="176" fontId="12" fillId="0" borderId="0" xfId="27" applyNumberFormat="1" applyFont="1" applyBorder="1" applyAlignment="1">
      <alignment vertical="center"/>
    </xf>
    <xf numFmtId="176" fontId="12" fillId="0" borderId="0" xfId="10" applyNumberFormat="1" applyFont="1" applyAlignment="1">
      <alignment vertical="center"/>
    </xf>
    <xf numFmtId="176" fontId="18" fillId="0" borderId="0" xfId="10" applyNumberFormat="1" applyFont="1" applyAlignment="1">
      <alignment horizontal="center" vertical="center"/>
    </xf>
    <xf numFmtId="176" fontId="18" fillId="0" borderId="0" xfId="10" applyNumberFormat="1" applyFont="1" applyAlignment="1">
      <alignment vertical="center"/>
    </xf>
    <xf numFmtId="176" fontId="6" fillId="0" borderId="0" xfId="27" applyNumberFormat="1" applyAlignment="1">
      <alignment vertical="center"/>
    </xf>
    <xf numFmtId="176" fontId="6" fillId="0" borderId="0" xfId="10" applyNumberFormat="1" applyAlignment="1">
      <alignment vertical="center"/>
    </xf>
    <xf numFmtId="176" fontId="40" fillId="0" borderId="0" xfId="27" applyNumberFormat="1" applyFont="1" applyAlignment="1">
      <alignment horizontal="center" vertical="center"/>
    </xf>
    <xf numFmtId="176" fontId="12" fillId="7" borderId="137" xfId="27" applyNumberFormat="1" applyFont="1" applyFill="1" applyBorder="1" applyAlignment="1">
      <alignment horizontal="center" vertical="center"/>
    </xf>
    <xf numFmtId="176" fontId="12" fillId="7" borderId="138" xfId="27" applyNumberFormat="1" applyFont="1" applyFill="1" applyBorder="1" applyAlignment="1">
      <alignment horizontal="center" vertical="center" wrapText="1"/>
    </xf>
    <xf numFmtId="176" fontId="12" fillId="7" borderId="103" xfId="27" applyNumberFormat="1" applyFont="1" applyFill="1" applyBorder="1" applyAlignment="1">
      <alignment horizontal="center" vertical="center" wrapText="1"/>
    </xf>
    <xf numFmtId="176" fontId="12" fillId="7" borderId="104" xfId="27" applyNumberFormat="1" applyFont="1" applyFill="1" applyBorder="1" applyAlignment="1">
      <alignment horizontal="center" vertical="center" wrapText="1"/>
    </xf>
    <xf numFmtId="176" fontId="12" fillId="7" borderId="105" xfId="27" applyNumberFormat="1" applyFont="1" applyFill="1" applyBorder="1" applyAlignment="1">
      <alignment horizontal="center" vertical="center" wrapText="1"/>
    </xf>
    <xf numFmtId="176" fontId="12" fillId="8" borderId="112" xfId="27" applyNumberFormat="1" applyFont="1" applyFill="1" applyBorder="1" applyAlignment="1">
      <alignment vertical="center"/>
    </xf>
    <xf numFmtId="184" fontId="12" fillId="8" borderId="113" xfId="10" applyNumberFormat="1" applyFont="1" applyFill="1" applyBorder="1" applyAlignment="1">
      <alignment vertical="center"/>
    </xf>
    <xf numFmtId="185" fontId="12" fillId="8" borderId="107" xfId="9" applyNumberFormat="1" applyFont="1" applyFill="1" applyBorder="1" applyAlignment="1">
      <alignment vertical="center"/>
    </xf>
    <xf numFmtId="184" fontId="12" fillId="8" borderId="116" xfId="10" applyNumberFormat="1" applyFont="1" applyFill="1" applyBorder="1" applyAlignment="1">
      <alignment vertical="center"/>
    </xf>
    <xf numFmtId="185" fontId="12" fillId="8" borderId="119" xfId="9" applyNumberFormat="1" applyFont="1" applyFill="1" applyBorder="1" applyAlignment="1">
      <alignment vertical="center"/>
    </xf>
    <xf numFmtId="185" fontId="12" fillId="8" borderId="125" xfId="9" applyNumberFormat="1" applyFont="1" applyFill="1" applyBorder="1" applyAlignment="1">
      <alignment vertical="center"/>
    </xf>
    <xf numFmtId="176" fontId="40" fillId="0" borderId="24" xfId="27" applyNumberFormat="1" applyFont="1" applyBorder="1" applyAlignment="1">
      <alignment horizontal="center" vertical="center"/>
    </xf>
    <xf numFmtId="176" fontId="12" fillId="0" borderId="0" xfId="9" applyNumberFormat="1" applyFont="1" applyFill="1" applyBorder="1" applyAlignment="1">
      <alignment vertical="center"/>
    </xf>
    <xf numFmtId="184" fontId="12" fillId="7" borderId="138" xfId="27" applyNumberFormat="1" applyFont="1" applyFill="1" applyBorder="1" applyAlignment="1">
      <alignment horizontal="center" vertical="center" wrapText="1"/>
    </xf>
    <xf numFmtId="184" fontId="12" fillId="7" borderId="103" xfId="27" applyNumberFormat="1" applyFont="1" applyFill="1" applyBorder="1" applyAlignment="1">
      <alignment horizontal="center" vertical="center" wrapText="1"/>
    </xf>
    <xf numFmtId="184" fontId="12" fillId="7" borderId="104" xfId="27" applyNumberFormat="1" applyFont="1" applyFill="1" applyBorder="1" applyAlignment="1">
      <alignment horizontal="center" vertical="center" wrapText="1"/>
    </xf>
    <xf numFmtId="184" fontId="12" fillId="7" borderId="105" xfId="27" applyNumberFormat="1" applyFont="1" applyFill="1" applyBorder="1" applyAlignment="1">
      <alignment horizontal="center" vertical="center" wrapText="1"/>
    </xf>
    <xf numFmtId="184" fontId="12" fillId="0" borderId="125" xfId="10" applyNumberFormat="1" applyFont="1" applyBorder="1" applyAlignment="1">
      <alignment vertical="center"/>
    </xf>
    <xf numFmtId="184" fontId="6" fillId="0" borderId="0" xfId="27" applyNumberFormat="1" applyAlignment="1">
      <alignment vertical="center"/>
    </xf>
    <xf numFmtId="184" fontId="6" fillId="0" borderId="0" xfId="10" applyNumberFormat="1" applyAlignment="1">
      <alignment vertical="center"/>
    </xf>
    <xf numFmtId="0" fontId="26" fillId="0" borderId="0" xfId="37" applyFont="1" applyAlignment="1">
      <alignment horizontal="center" vertical="center"/>
    </xf>
    <xf numFmtId="0" fontId="26" fillId="0" borderId="0" xfId="37" applyFont="1" applyBorder="1" applyAlignment="1">
      <alignment vertical="center"/>
    </xf>
    <xf numFmtId="0" fontId="6" fillId="0" borderId="0" xfId="37" applyFont="1" applyAlignment="1">
      <alignment vertical="center"/>
    </xf>
    <xf numFmtId="0" fontId="26" fillId="0" borderId="0" xfId="37" applyFont="1" applyBorder="1" applyAlignment="1">
      <alignment horizontal="center" vertical="center"/>
    </xf>
    <xf numFmtId="0" fontId="55" fillId="0" borderId="0" xfId="37" applyFont="1" applyAlignment="1">
      <alignment horizontal="right" vertical="center"/>
    </xf>
    <xf numFmtId="0" fontId="68" fillId="0" borderId="14" xfId="37" applyFont="1" applyBorder="1" applyAlignment="1">
      <alignment vertical="center"/>
    </xf>
    <xf numFmtId="0" fontId="26" fillId="0" borderId="14" xfId="37" applyFont="1" applyBorder="1" applyAlignment="1">
      <alignment vertical="center"/>
    </xf>
    <xf numFmtId="0" fontId="18" fillId="0" borderId="0" xfId="37" applyFont="1" applyAlignment="1">
      <alignment vertical="center"/>
    </xf>
    <xf numFmtId="0" fontId="6" fillId="8" borderId="59" xfId="37" applyFont="1" applyFill="1" applyBorder="1" applyAlignment="1">
      <alignment horizontal="center" vertical="center" shrinkToFit="1"/>
    </xf>
    <xf numFmtId="0" fontId="7" fillId="8" borderId="59" xfId="37" applyFont="1" applyFill="1" applyBorder="1" applyAlignment="1">
      <alignment horizontal="center" vertical="center" shrinkToFit="1"/>
    </xf>
    <xf numFmtId="0" fontId="7" fillId="8" borderId="60" xfId="37" applyFont="1" applyFill="1" applyBorder="1" applyAlignment="1">
      <alignment horizontal="center" vertical="center" shrinkToFit="1"/>
    </xf>
    <xf numFmtId="0" fontId="7" fillId="0" borderId="59" xfId="37" applyFont="1" applyBorder="1" applyAlignment="1">
      <alignment horizontal="center" vertical="center" wrapText="1"/>
    </xf>
    <xf numFmtId="176" fontId="35" fillId="0" borderId="59" xfId="37" applyNumberFormat="1" applyFont="1" applyBorder="1" applyAlignment="1">
      <alignment horizontal="right" vertical="center" wrapText="1"/>
    </xf>
    <xf numFmtId="176" fontId="35" fillId="0" borderId="59" xfId="37" applyNumberFormat="1" applyFont="1" applyBorder="1" applyAlignment="1">
      <alignment horizontal="right" vertical="center"/>
    </xf>
    <xf numFmtId="0" fontId="7" fillId="0" borderId="60" xfId="37" applyFont="1" applyBorder="1" applyAlignment="1">
      <alignment horizontal="center" vertical="center" wrapText="1"/>
    </xf>
    <xf numFmtId="0" fontId="7" fillId="0" borderId="53" xfId="37" applyFont="1" applyBorder="1" applyAlignment="1">
      <alignment horizontal="center" vertical="center" wrapText="1"/>
    </xf>
    <xf numFmtId="176" fontId="6" fillId="0" borderId="59" xfId="37" applyNumberFormat="1" applyFont="1" applyBorder="1" applyAlignment="1">
      <alignment vertical="center"/>
    </xf>
    <xf numFmtId="0" fontId="6" fillId="0" borderId="36" xfId="37" applyFont="1" applyBorder="1" applyAlignment="1">
      <alignment horizontal="center" vertical="center"/>
    </xf>
    <xf numFmtId="0" fontId="6" fillId="0" borderId="37" xfId="37" applyFont="1" applyBorder="1" applyAlignment="1">
      <alignment horizontal="center" vertical="center"/>
    </xf>
    <xf numFmtId="0" fontId="7" fillId="0" borderId="37" xfId="37" applyFont="1" applyBorder="1" applyAlignment="1">
      <alignment horizontal="center" vertical="center" wrapText="1"/>
    </xf>
    <xf numFmtId="176" fontId="35" fillId="0" borderId="59" xfId="36" applyNumberFormat="1" applyFont="1" applyBorder="1" applyAlignment="1">
      <alignment horizontal="right" vertical="center"/>
    </xf>
    <xf numFmtId="0" fontId="6" fillId="0" borderId="0" xfId="36" applyFont="1" applyAlignment="1">
      <alignment vertical="center"/>
    </xf>
    <xf numFmtId="0" fontId="34" fillId="7" borderId="59" xfId="36" applyFont="1" applyFill="1" applyBorder="1" applyAlignment="1">
      <alignment horizontal="center" vertical="center" wrapText="1"/>
    </xf>
    <xf numFmtId="176" fontId="25" fillId="7" borderId="59" xfId="36" applyNumberFormat="1" applyFont="1" applyFill="1" applyBorder="1" applyAlignment="1">
      <alignment horizontal="right" vertical="center" wrapText="1"/>
    </xf>
    <xf numFmtId="0" fontId="6" fillId="0" borderId="0" xfId="36" applyFont="1" applyFill="1" applyAlignment="1">
      <alignment vertical="center"/>
    </xf>
    <xf numFmtId="176" fontId="25" fillId="7" borderId="59" xfId="36" applyNumberFormat="1" applyFont="1" applyFill="1" applyBorder="1" applyAlignment="1">
      <alignment horizontal="right" vertical="center"/>
    </xf>
    <xf numFmtId="0" fontId="6" fillId="7" borderId="59" xfId="36" applyFont="1" applyFill="1" applyBorder="1" applyAlignment="1">
      <alignment horizontal="center" vertical="center" wrapText="1" shrinkToFit="1"/>
    </xf>
    <xf numFmtId="176" fontId="6" fillId="7" borderId="59" xfId="36" applyNumberFormat="1" applyFont="1" applyFill="1" applyBorder="1" applyAlignment="1">
      <alignment vertical="center"/>
    </xf>
    <xf numFmtId="0" fontId="7" fillId="0" borderId="0" xfId="37" applyFont="1" applyBorder="1" applyAlignment="1">
      <alignment horizontal="center" vertical="center" wrapText="1"/>
    </xf>
    <xf numFmtId="0" fontId="35" fillId="0" borderId="0" xfId="37" applyFont="1" applyBorder="1" applyAlignment="1">
      <alignment horizontal="justify" vertical="center" wrapText="1"/>
    </xf>
    <xf numFmtId="0" fontId="35" fillId="0" borderId="0" xfId="37" applyFont="1" applyBorder="1" applyAlignment="1">
      <alignment horizontal="right" vertical="center"/>
    </xf>
    <xf numFmtId="0" fontId="35" fillId="0" borderId="0" xfId="37" applyFont="1" applyBorder="1" applyAlignment="1">
      <alignment horizontal="right" vertical="center" wrapText="1"/>
    </xf>
    <xf numFmtId="0" fontId="6" fillId="0" borderId="0" xfId="37" applyFont="1" applyAlignment="1">
      <alignment horizontal="center" vertical="center"/>
    </xf>
    <xf numFmtId="0" fontId="6" fillId="0" borderId="0" xfId="37" applyFont="1" applyBorder="1" applyAlignment="1">
      <alignment vertical="center"/>
    </xf>
    <xf numFmtId="0" fontId="34" fillId="0" borderId="0" xfId="37" applyFont="1" applyFill="1" applyBorder="1" applyAlignment="1">
      <alignment horizontal="center" vertical="center" wrapText="1"/>
    </xf>
    <xf numFmtId="0" fontId="25" fillId="0" borderId="0" xfId="37" applyFont="1" applyFill="1" applyBorder="1" applyAlignment="1">
      <alignment horizontal="right" vertical="center" wrapText="1"/>
    </xf>
    <xf numFmtId="0" fontId="25" fillId="0" borderId="0" xfId="37" applyFont="1" applyFill="1" applyBorder="1" applyAlignment="1">
      <alignment horizontal="right" vertical="center"/>
    </xf>
    <xf numFmtId="0" fontId="34" fillId="7" borderId="59" xfId="36" applyFont="1" applyFill="1" applyBorder="1" applyAlignment="1">
      <alignment horizontal="right" vertical="center" wrapText="1"/>
    </xf>
    <xf numFmtId="0" fontId="7" fillId="8" borderId="59" xfId="37" applyFont="1" applyFill="1" applyBorder="1" applyAlignment="1">
      <alignment horizontal="center" vertical="center" wrapText="1"/>
    </xf>
    <xf numFmtId="176" fontId="6" fillId="0" borderId="0" xfId="37" applyNumberFormat="1" applyFont="1" applyAlignment="1">
      <alignment vertical="center"/>
    </xf>
    <xf numFmtId="0" fontId="6" fillId="0" borderId="0" xfId="37" applyFont="1" applyFill="1" applyAlignment="1">
      <alignment vertical="center"/>
    </xf>
    <xf numFmtId="0" fontId="69" fillId="0" borderId="0" xfId="37" applyFont="1" applyAlignment="1">
      <alignment vertical="center"/>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0" fontId="35" fillId="0" borderId="0" xfId="37" applyFont="1" applyFill="1" applyBorder="1" applyAlignment="1">
      <alignment horizontal="right" vertical="center" wrapText="1"/>
    </xf>
    <xf numFmtId="0" fontId="35" fillId="0" borderId="0" xfId="37" applyFont="1" applyFill="1" applyBorder="1" applyAlignment="1">
      <alignment horizontal="right" vertical="center"/>
    </xf>
    <xf numFmtId="3" fontId="35" fillId="0" borderId="0" xfId="37" applyNumberFormat="1" applyFont="1" applyFill="1" applyBorder="1" applyAlignment="1">
      <alignment horizontal="right" vertical="center" wrapText="1"/>
    </xf>
    <xf numFmtId="0" fontId="6" fillId="0" borderId="0" xfId="37" applyFont="1" applyFill="1" applyAlignment="1">
      <alignment horizontal="center" vertical="center"/>
    </xf>
    <xf numFmtId="0" fontId="6" fillId="0" borderId="0" xfId="37" applyFont="1" applyFill="1" applyBorder="1" applyAlignment="1">
      <alignment horizontal="center" vertical="center"/>
    </xf>
    <xf numFmtId="0" fontId="6" fillId="0" borderId="0" xfId="37" applyFont="1" applyFill="1" applyBorder="1" applyAlignment="1">
      <alignment vertical="center"/>
    </xf>
    <xf numFmtId="0" fontId="35" fillId="0" borderId="59" xfId="37" applyFont="1" applyBorder="1" applyAlignment="1">
      <alignment horizontal="right" vertical="center"/>
    </xf>
    <xf numFmtId="0" fontId="18" fillId="0" borderId="0" xfId="37" applyFont="1" applyAlignment="1">
      <alignment horizontal="center" vertical="center"/>
    </xf>
    <xf numFmtId="0" fontId="53" fillId="0" borderId="0" xfId="37" applyFont="1" applyAlignment="1">
      <alignment vertical="center"/>
    </xf>
    <xf numFmtId="0" fontId="70" fillId="0" borderId="0" xfId="37" applyFont="1" applyAlignment="1">
      <alignment vertical="center"/>
    </xf>
    <xf numFmtId="0" fontId="53" fillId="0" borderId="0" xfId="37" applyFont="1" applyAlignment="1">
      <alignment horizontal="center" vertical="center"/>
    </xf>
    <xf numFmtId="0" fontId="53" fillId="0" borderId="0" xfId="37" applyFont="1" applyBorder="1" applyAlignment="1">
      <alignment horizontal="right" vertical="center"/>
    </xf>
    <xf numFmtId="0" fontId="54" fillId="0" borderId="0" xfId="37" applyFont="1" applyAlignment="1">
      <alignment vertical="center"/>
    </xf>
    <xf numFmtId="0" fontId="55" fillId="0" borderId="0" xfId="37" applyFont="1" applyAlignment="1">
      <alignment horizontal="center" vertical="center"/>
    </xf>
    <xf numFmtId="0" fontId="53" fillId="0" borderId="0" xfId="37" applyFont="1" applyAlignment="1">
      <alignment horizontal="right" vertical="center"/>
    </xf>
    <xf numFmtId="38" fontId="12" fillId="10" borderId="93" xfId="10" applyFont="1" applyFill="1" applyBorder="1" applyAlignment="1">
      <alignment horizontal="center" vertical="center" wrapText="1"/>
    </xf>
    <xf numFmtId="0" fontId="12" fillId="9" borderId="93" xfId="37" applyFont="1" applyFill="1" applyBorder="1" applyAlignment="1">
      <alignment horizontal="center" vertical="center" wrapText="1"/>
    </xf>
    <xf numFmtId="38" fontId="12" fillId="10" borderId="75" xfId="10" applyFont="1" applyFill="1" applyBorder="1" applyAlignment="1">
      <alignment horizontal="center" vertical="center" wrapText="1"/>
    </xf>
    <xf numFmtId="38" fontId="12" fillId="10" borderId="97" xfId="10" applyFont="1" applyFill="1" applyBorder="1" applyAlignment="1">
      <alignment horizontal="center" vertical="center" wrapText="1"/>
    </xf>
    <xf numFmtId="0" fontId="12" fillId="9" borderId="97" xfId="37" applyFont="1" applyFill="1" applyBorder="1" applyAlignment="1">
      <alignment horizontal="center" vertical="center" wrapText="1"/>
    </xf>
    <xf numFmtId="0" fontId="12" fillId="9" borderId="74" xfId="37" applyFont="1" applyFill="1" applyBorder="1" applyAlignment="1">
      <alignment horizontal="center" vertical="center" wrapText="1"/>
    </xf>
    <xf numFmtId="0" fontId="12" fillId="9" borderId="75" xfId="37" applyFont="1" applyFill="1" applyBorder="1" applyAlignment="1">
      <alignment horizontal="center" vertical="center" shrinkToFit="1"/>
    </xf>
    <xf numFmtId="0" fontId="18" fillId="0" borderId="0" xfId="37" applyFont="1" applyFill="1" applyAlignment="1">
      <alignment horizontal="center" vertical="center"/>
    </xf>
    <xf numFmtId="0" fontId="12" fillId="9" borderId="87" xfId="37" applyFont="1" applyFill="1" applyBorder="1" applyAlignment="1">
      <alignment vertical="center"/>
    </xf>
    <xf numFmtId="38" fontId="12" fillId="9" borderId="91" xfId="37" applyNumberFormat="1" applyFont="1" applyFill="1" applyBorder="1" applyAlignment="1">
      <alignment vertical="center"/>
    </xf>
    <xf numFmtId="38" fontId="12" fillId="9" borderId="95" xfId="10" applyNumberFormat="1" applyFont="1" applyFill="1" applyBorder="1" applyAlignment="1">
      <alignment vertical="center"/>
    </xf>
    <xf numFmtId="38" fontId="12" fillId="9" borderId="59" xfId="10" applyNumberFormat="1" applyFont="1" applyFill="1" applyBorder="1" applyAlignment="1">
      <alignment vertical="center"/>
    </xf>
    <xf numFmtId="38" fontId="12" fillId="9" borderId="71" xfId="10" applyNumberFormat="1" applyFont="1" applyFill="1" applyBorder="1" applyAlignment="1">
      <alignment vertical="center"/>
    </xf>
    <xf numFmtId="38" fontId="12" fillId="9" borderId="33" xfId="10" applyNumberFormat="1" applyFont="1" applyFill="1" applyBorder="1" applyAlignment="1">
      <alignment vertical="center"/>
    </xf>
    <xf numFmtId="38" fontId="12" fillId="9" borderId="87" xfId="37" applyNumberFormat="1" applyFont="1" applyFill="1" applyBorder="1" applyAlignment="1">
      <alignment vertical="center"/>
    </xf>
    <xf numFmtId="38" fontId="12" fillId="9" borderId="71" xfId="37" applyNumberFormat="1" applyFont="1" applyFill="1" applyBorder="1" applyAlignment="1">
      <alignment vertical="center"/>
    </xf>
    <xf numFmtId="0" fontId="6" fillId="0" borderId="0" xfId="37" applyFill="1" applyAlignment="1">
      <alignment vertical="center"/>
    </xf>
    <xf numFmtId="38" fontId="12" fillId="9" borderId="95" xfId="37" applyNumberFormat="1" applyFont="1" applyFill="1" applyBorder="1" applyAlignment="1">
      <alignment vertical="center"/>
    </xf>
    <xf numFmtId="38" fontId="12" fillId="9" borderId="59" xfId="37" applyNumberFormat="1" applyFont="1" applyFill="1" applyBorder="1" applyAlignment="1">
      <alignment vertical="center"/>
    </xf>
    <xf numFmtId="177" fontId="12" fillId="9" borderId="71" xfId="37" applyNumberFormat="1" applyFont="1" applyFill="1" applyBorder="1" applyAlignment="1">
      <alignment horizontal="center" vertical="center"/>
    </xf>
    <xf numFmtId="0" fontId="6" fillId="0" borderId="0" xfId="37" applyAlignment="1">
      <alignment vertical="center"/>
    </xf>
    <xf numFmtId="0" fontId="12" fillId="0" borderId="87" xfId="37" applyFont="1" applyBorder="1" applyAlignment="1">
      <alignment vertical="center"/>
    </xf>
    <xf numFmtId="38" fontId="12" fillId="0" borderId="87" xfId="37" applyNumberFormat="1" applyFont="1" applyBorder="1" applyAlignment="1">
      <alignment vertical="center"/>
    </xf>
    <xf numFmtId="38" fontId="12" fillId="0" borderId="95" xfId="10" applyNumberFormat="1" applyFont="1" applyFill="1" applyBorder="1" applyAlignment="1">
      <alignment vertical="center"/>
    </xf>
    <xf numFmtId="38" fontId="12" fillId="8" borderId="59" xfId="10" applyNumberFormat="1" applyFont="1" applyFill="1" applyBorder="1" applyAlignment="1">
      <alignment vertical="center"/>
    </xf>
    <xf numFmtId="38" fontId="12" fillId="0" borderId="71" xfId="10" applyNumberFormat="1" applyFont="1" applyFill="1" applyBorder="1" applyAlignment="1">
      <alignment vertical="center"/>
    </xf>
    <xf numFmtId="38" fontId="12" fillId="0" borderId="33" xfId="10" applyNumberFormat="1" applyFont="1" applyFill="1" applyBorder="1" applyAlignment="1">
      <alignment vertical="center"/>
    </xf>
    <xf numFmtId="38" fontId="12" fillId="0" borderId="87" xfId="37" applyNumberFormat="1" applyFont="1" applyFill="1" applyBorder="1" applyAlignment="1">
      <alignment vertical="center"/>
    </xf>
    <xf numFmtId="38" fontId="12" fillId="8" borderId="95" xfId="37" applyNumberFormat="1" applyFont="1" applyFill="1" applyBorder="1" applyAlignment="1">
      <alignment vertical="center"/>
    </xf>
    <xf numFmtId="38" fontId="12" fillId="0" borderId="71" xfId="37" applyNumberFormat="1" applyFont="1" applyFill="1" applyBorder="1" applyAlignment="1">
      <alignment vertical="center"/>
    </xf>
    <xf numFmtId="38" fontId="12" fillId="0" borderId="95" xfId="37" applyNumberFormat="1" applyFont="1" applyFill="1" applyBorder="1" applyAlignment="1">
      <alignment vertical="center"/>
    </xf>
    <xf numFmtId="38" fontId="12" fillId="0" borderId="59" xfId="37" applyNumberFormat="1" applyFont="1" applyFill="1" applyBorder="1" applyAlignment="1">
      <alignment vertical="center"/>
    </xf>
    <xf numFmtId="177" fontId="12" fillId="0" borderId="71" xfId="37" applyNumberFormat="1" applyFont="1" applyFill="1" applyBorder="1" applyAlignment="1">
      <alignment vertical="center"/>
    </xf>
    <xf numFmtId="179" fontId="12" fillId="0" borderId="87" xfId="11" applyNumberFormat="1" applyFont="1" applyBorder="1" applyAlignment="1">
      <alignment vertical="center"/>
    </xf>
    <xf numFmtId="179" fontId="55" fillId="0" borderId="0" xfId="11" applyNumberFormat="1" applyFont="1" applyFill="1" applyAlignment="1">
      <alignment vertical="center"/>
    </xf>
    <xf numFmtId="179" fontId="55" fillId="0" borderId="0" xfId="11" applyNumberFormat="1" applyFont="1" applyAlignment="1">
      <alignment vertical="center"/>
    </xf>
    <xf numFmtId="179" fontId="6" fillId="0" borderId="88" xfId="11" applyNumberFormat="1" applyFont="1" applyBorder="1" applyAlignment="1">
      <alignment vertical="center"/>
    </xf>
    <xf numFmtId="0" fontId="12" fillId="0" borderId="86" xfId="37" applyFont="1" applyBorder="1" applyAlignment="1">
      <alignment vertical="center"/>
    </xf>
    <xf numFmtId="38" fontId="12" fillId="0" borderId="86" xfId="37" applyNumberFormat="1" applyFont="1" applyBorder="1" applyAlignment="1">
      <alignment vertical="center"/>
    </xf>
    <xf numFmtId="38" fontId="12" fillId="0" borderId="98" xfId="10" applyNumberFormat="1" applyFont="1" applyFill="1" applyBorder="1" applyAlignment="1">
      <alignment vertical="center"/>
    </xf>
    <xf numFmtId="38" fontId="12" fillId="8" borderId="37" xfId="10" applyNumberFormat="1" applyFont="1" applyFill="1" applyBorder="1" applyAlignment="1">
      <alignment vertical="center"/>
    </xf>
    <xf numFmtId="38" fontId="12" fillId="8" borderId="98" xfId="37" applyNumberFormat="1" applyFont="1" applyFill="1" applyBorder="1" applyAlignment="1">
      <alignment vertical="center"/>
    </xf>
    <xf numFmtId="38" fontId="12" fillId="0" borderId="100" xfId="37" applyNumberFormat="1" applyFont="1" applyBorder="1" applyAlignment="1">
      <alignment vertical="center"/>
    </xf>
    <xf numFmtId="38" fontId="12" fillId="0" borderId="102" xfId="10" applyNumberFormat="1" applyFont="1" applyFill="1" applyBorder="1" applyAlignment="1">
      <alignment vertical="center"/>
    </xf>
    <xf numFmtId="0" fontId="12" fillId="0" borderId="100" xfId="37" applyFont="1" applyBorder="1" applyAlignment="1">
      <alignment vertical="center"/>
    </xf>
    <xf numFmtId="38" fontId="12" fillId="0" borderId="89" xfId="37" applyNumberFormat="1" applyFont="1" applyBorder="1" applyAlignment="1">
      <alignment vertical="center"/>
    </xf>
    <xf numFmtId="38" fontId="12" fillId="0" borderId="96" xfId="10" applyNumberFormat="1" applyFont="1" applyFill="1" applyBorder="1" applyAlignment="1">
      <alignment vertical="center"/>
    </xf>
    <xf numFmtId="38" fontId="12" fillId="8" borderId="36" xfId="10" applyNumberFormat="1" applyFont="1" applyFill="1" applyBorder="1" applyAlignment="1">
      <alignment vertical="center"/>
    </xf>
    <xf numFmtId="38" fontId="12" fillId="8" borderId="102" xfId="37" applyNumberFormat="1" applyFont="1" applyFill="1" applyBorder="1" applyAlignment="1">
      <alignment vertical="center"/>
    </xf>
    <xf numFmtId="38" fontId="12" fillId="0" borderId="102" xfId="37" applyNumberFormat="1" applyFont="1" applyFill="1" applyBorder="1" applyAlignment="1">
      <alignment vertical="center"/>
    </xf>
    <xf numFmtId="38" fontId="12" fillId="0" borderId="36" xfId="37" applyNumberFormat="1" applyFont="1" applyFill="1" applyBorder="1" applyAlignment="1">
      <alignment vertical="center"/>
    </xf>
    <xf numFmtId="179" fontId="40" fillId="10" borderId="135" xfId="11" applyNumberFormat="1" applyFont="1" applyFill="1" applyBorder="1" applyAlignment="1">
      <alignment horizontal="center" vertical="center"/>
    </xf>
    <xf numFmtId="38" fontId="40" fillId="10" borderId="135" xfId="11" applyNumberFormat="1" applyFont="1" applyFill="1" applyBorder="1" applyAlignment="1">
      <alignment horizontal="right" vertical="center"/>
    </xf>
    <xf numFmtId="38" fontId="40" fillId="10" borderId="132" xfId="11" applyNumberFormat="1" applyFont="1" applyFill="1" applyBorder="1" applyAlignment="1">
      <alignment vertical="center"/>
    </xf>
    <xf numFmtId="38" fontId="40" fillId="10" borderId="133" xfId="11" applyNumberFormat="1" applyFont="1" applyFill="1" applyBorder="1" applyAlignment="1">
      <alignment vertical="center"/>
    </xf>
    <xf numFmtId="38" fontId="40" fillId="10" borderId="134" xfId="11" applyNumberFormat="1" applyFont="1" applyFill="1" applyBorder="1" applyAlignment="1">
      <alignment vertical="center"/>
    </xf>
    <xf numFmtId="38" fontId="40" fillId="10" borderId="135" xfId="11" applyNumberFormat="1" applyFont="1" applyFill="1" applyBorder="1" applyAlignment="1">
      <alignment vertical="center"/>
    </xf>
    <xf numFmtId="177" fontId="40" fillId="10" borderId="150" xfId="11" applyNumberFormat="1" applyFont="1" applyFill="1" applyBorder="1" applyAlignment="1">
      <alignment vertical="center"/>
    </xf>
    <xf numFmtId="38" fontId="12" fillId="7" borderId="105" xfId="10" applyFont="1" applyFill="1" applyBorder="1" applyAlignment="1">
      <alignment horizontal="center" vertical="center" wrapText="1"/>
    </xf>
    <xf numFmtId="186" fontId="12" fillId="0" borderId="166" xfId="10" applyNumberFormat="1" applyFont="1" applyFill="1" applyBorder="1" applyAlignment="1">
      <alignment vertical="center"/>
    </xf>
    <xf numFmtId="186" fontId="12" fillId="0" borderId="153" xfId="10" applyNumberFormat="1" applyFont="1" applyFill="1" applyBorder="1" applyAlignment="1">
      <alignment vertical="center"/>
    </xf>
    <xf numFmtId="186" fontId="12" fillId="0" borderId="117" xfId="10" applyNumberFormat="1" applyFont="1" applyFill="1" applyBorder="1" applyAlignment="1">
      <alignment vertical="center"/>
    </xf>
    <xf numFmtId="186" fontId="12" fillId="0" borderId="114" xfId="10" applyNumberFormat="1" applyFont="1" applyFill="1" applyBorder="1" applyAlignment="1">
      <alignment vertical="center"/>
    </xf>
    <xf numFmtId="186" fontId="12" fillId="0" borderId="172" xfId="10" applyNumberFormat="1" applyFont="1" applyFill="1" applyBorder="1" applyAlignment="1">
      <alignment vertical="center"/>
    </xf>
    <xf numFmtId="186" fontId="12" fillId="0" borderId="173" xfId="10" applyNumberFormat="1" applyFont="1" applyFill="1" applyBorder="1" applyAlignment="1">
      <alignment vertical="center"/>
    </xf>
    <xf numFmtId="186" fontId="12" fillId="0" borderId="174" xfId="10" applyNumberFormat="1" applyFont="1" applyFill="1" applyBorder="1" applyAlignment="1">
      <alignment vertical="center"/>
    </xf>
    <xf numFmtId="186" fontId="62" fillId="8" borderId="153" xfId="10" applyNumberFormat="1" applyFont="1" applyFill="1" applyBorder="1" applyAlignment="1">
      <alignment vertical="center"/>
    </xf>
    <xf numFmtId="186" fontId="62" fillId="8" borderId="154" xfId="10" applyNumberFormat="1" applyFont="1" applyFill="1" applyBorder="1" applyAlignment="1">
      <alignment vertical="center"/>
    </xf>
    <xf numFmtId="186" fontId="12" fillId="8" borderId="158" xfId="10" applyNumberFormat="1" applyFont="1" applyFill="1" applyBorder="1" applyAlignment="1">
      <alignment vertical="center"/>
    </xf>
    <xf numFmtId="186" fontId="12" fillId="8" borderId="159" xfId="10" applyNumberFormat="1" applyFont="1" applyFill="1" applyBorder="1" applyAlignment="1">
      <alignment vertical="center"/>
    </xf>
    <xf numFmtId="186" fontId="12" fillId="8" borderId="122" xfId="10" applyNumberFormat="1" applyFont="1" applyFill="1" applyBorder="1" applyAlignment="1">
      <alignment vertical="center"/>
    </xf>
    <xf numFmtId="186" fontId="12" fillId="8" borderId="124" xfId="10" applyNumberFormat="1" applyFont="1" applyFill="1" applyBorder="1" applyAlignment="1">
      <alignment vertical="center"/>
    </xf>
    <xf numFmtId="186" fontId="12" fillId="8" borderId="114" xfId="10" applyNumberFormat="1" applyFont="1" applyFill="1" applyBorder="1" applyAlignment="1">
      <alignment vertical="center"/>
    </xf>
    <xf numFmtId="186" fontId="12" fillId="8" borderId="116" xfId="10" applyNumberFormat="1" applyFont="1" applyFill="1" applyBorder="1" applyAlignment="1">
      <alignment vertical="center"/>
    </xf>
    <xf numFmtId="186" fontId="62" fillId="8" borderId="117" xfId="10" applyNumberFormat="1" applyFont="1" applyFill="1" applyBorder="1" applyAlignment="1">
      <alignment vertical="center"/>
    </xf>
    <xf numFmtId="186" fontId="62" fillId="8" borderId="118" xfId="10" applyNumberFormat="1" applyFont="1" applyFill="1" applyBorder="1" applyAlignment="1">
      <alignment vertical="center"/>
    </xf>
    <xf numFmtId="176" fontId="40" fillId="0" borderId="152" xfId="27" applyNumberFormat="1" applyFont="1" applyFill="1" applyBorder="1" applyAlignment="1">
      <alignment vertical="center"/>
    </xf>
    <xf numFmtId="186" fontId="12" fillId="8" borderId="153" xfId="10" applyNumberFormat="1" applyFont="1" applyFill="1" applyBorder="1" applyAlignment="1">
      <alignment vertical="center"/>
    </xf>
    <xf numFmtId="186" fontId="12" fillId="8" borderId="154" xfId="10"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176" fontId="12" fillId="8" borderId="156" xfId="27" applyNumberFormat="1" applyFont="1" applyFill="1" applyBorder="1" applyAlignment="1">
      <alignment vertical="center"/>
    </xf>
    <xf numFmtId="176" fontId="12" fillId="8" borderId="157" xfId="27" applyNumberFormat="1" applyFont="1" applyFill="1" applyBorder="1" applyAlignment="1">
      <alignment vertical="center"/>
    </xf>
    <xf numFmtId="176" fontId="12" fillId="8" borderId="123" xfId="27" applyNumberFormat="1" applyFont="1" applyFill="1" applyBorder="1" applyAlignment="1">
      <alignment vertical="center"/>
    </xf>
    <xf numFmtId="176" fontId="12" fillId="0" borderId="160" xfId="27" applyNumberFormat="1" applyFont="1" applyFill="1" applyBorder="1" applyAlignment="1">
      <alignment horizontal="center" vertical="center"/>
    </xf>
    <xf numFmtId="176" fontId="12" fillId="0" borderId="179" xfId="27" applyNumberFormat="1" applyFont="1" applyFill="1" applyBorder="1" applyAlignment="1">
      <alignment horizontal="center" vertical="center"/>
    </xf>
    <xf numFmtId="186" fontId="12" fillId="0" borderId="161" xfId="27" applyNumberFormat="1" applyFont="1" applyBorder="1" applyAlignment="1">
      <alignment vertical="center"/>
    </xf>
    <xf numFmtId="186" fontId="12" fillId="0" borderId="162" xfId="27" applyNumberFormat="1" applyFont="1" applyBorder="1" applyAlignment="1">
      <alignment vertical="center"/>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12" fillId="8" borderId="113" xfId="27" applyNumberFormat="1" applyFont="1" applyFill="1" applyBorder="1" applyAlignment="1">
      <alignment vertical="center"/>
    </xf>
    <xf numFmtId="176" fontId="12" fillId="0" borderId="167" xfId="27" applyNumberFormat="1" applyFont="1" applyFill="1" applyBorder="1" applyAlignment="1">
      <alignment horizontal="center" vertical="center"/>
    </xf>
    <xf numFmtId="186" fontId="12" fillId="0" borderId="168" xfId="27" applyNumberFormat="1" applyFont="1" applyBorder="1" applyAlignment="1">
      <alignment vertical="center"/>
    </xf>
    <xf numFmtId="186" fontId="12" fillId="0" borderId="169" xfId="27" applyNumberFormat="1" applyFont="1" applyBorder="1" applyAlignment="1">
      <alignment vertical="center"/>
    </xf>
    <xf numFmtId="176" fontId="12" fillId="0" borderId="137" xfId="27" applyNumberFormat="1" applyFont="1" applyFill="1" applyBorder="1" applyAlignment="1">
      <alignment horizontal="center" vertical="center"/>
    </xf>
    <xf numFmtId="186" fontId="12" fillId="0" borderId="170" xfId="27" applyNumberFormat="1" applyFont="1" applyBorder="1" applyAlignment="1">
      <alignment vertical="center"/>
    </xf>
    <xf numFmtId="186" fontId="12" fillId="0" borderId="105" xfId="27" applyNumberFormat="1" applyFont="1" applyBorder="1" applyAlignment="1">
      <alignment vertical="center"/>
    </xf>
    <xf numFmtId="0" fontId="6" fillId="0" borderId="0" xfId="27" applyFont="1" applyAlignment="1">
      <alignment vertical="center"/>
    </xf>
    <xf numFmtId="176" fontId="40" fillId="0" borderId="171" xfId="27" applyNumberFormat="1" applyFont="1" applyFill="1" applyBorder="1" applyAlignment="1">
      <alignment vertical="center"/>
    </xf>
    <xf numFmtId="186" fontId="12" fillId="8" borderId="117" xfId="10" applyNumberFormat="1" applyFont="1" applyFill="1" applyBorder="1" applyAlignment="1">
      <alignment vertical="center"/>
    </xf>
    <xf numFmtId="186" fontId="12" fillId="8" borderId="118" xfId="10" applyNumberFormat="1" applyFont="1" applyFill="1" applyBorder="1" applyAlignment="1">
      <alignment vertical="center"/>
    </xf>
    <xf numFmtId="176" fontId="12" fillId="0" borderId="175" xfId="27" applyNumberFormat="1" applyFont="1" applyFill="1" applyBorder="1" applyAlignment="1">
      <alignment horizontal="center" vertical="center"/>
    </xf>
    <xf numFmtId="186" fontId="12" fillId="0" borderId="176" xfId="27" applyNumberFormat="1" applyFont="1" applyBorder="1" applyAlignment="1">
      <alignment vertical="center"/>
    </xf>
    <xf numFmtId="186" fontId="12" fillId="0" borderId="177" xfId="27" applyNumberFormat="1" applyFont="1" applyFill="1" applyBorder="1" applyAlignment="1">
      <alignment vertical="center"/>
    </xf>
    <xf numFmtId="186" fontId="12" fillId="0" borderId="178" xfId="27" applyNumberFormat="1" applyFont="1" applyFill="1" applyBorder="1" applyAlignment="1">
      <alignment vertical="center"/>
    </xf>
    <xf numFmtId="186" fontId="12" fillId="0" borderId="138" xfId="27" applyNumberFormat="1" applyFont="1" applyBorder="1" applyAlignment="1">
      <alignment vertical="center"/>
    </xf>
    <xf numFmtId="176" fontId="12" fillId="0" borderId="179" xfId="27" applyNumberFormat="1" applyFont="1" applyFill="1" applyBorder="1" applyAlignment="1">
      <alignment horizontal="right" vertical="center"/>
    </xf>
    <xf numFmtId="176" fontId="12" fillId="8" borderId="140" xfId="27" applyNumberFormat="1" applyFont="1" applyFill="1" applyBorder="1" applyAlignment="1">
      <alignment vertical="center" shrinkToFit="1"/>
    </xf>
    <xf numFmtId="176" fontId="12" fillId="0" borderId="152" xfId="27" applyNumberFormat="1" applyFont="1" applyFill="1" applyBorder="1" applyAlignment="1">
      <alignment vertical="center"/>
    </xf>
    <xf numFmtId="186" fontId="12" fillId="0" borderId="180" xfId="10" applyNumberFormat="1" applyFont="1" applyFill="1" applyBorder="1" applyAlignment="1">
      <alignment vertical="center"/>
    </xf>
    <xf numFmtId="186" fontId="12" fillId="0" borderId="154" xfId="10" applyNumberFormat="1" applyFont="1" applyFill="1" applyBorder="1" applyAlignment="1">
      <alignment vertical="center"/>
    </xf>
    <xf numFmtId="176" fontId="12" fillId="0" borderId="171" xfId="27" applyNumberFormat="1" applyFont="1" applyFill="1" applyBorder="1" applyAlignment="1">
      <alignment vertical="center"/>
    </xf>
    <xf numFmtId="186" fontId="12" fillId="0" borderId="181" xfId="10" applyNumberFormat="1" applyFont="1" applyFill="1" applyBorder="1" applyAlignment="1">
      <alignment vertical="center"/>
    </xf>
    <xf numFmtId="176" fontId="12" fillId="0" borderId="160" xfId="27" applyNumberFormat="1" applyFont="1" applyFill="1" applyBorder="1" applyAlignment="1">
      <alignment vertical="center"/>
    </xf>
    <xf numFmtId="186" fontId="12" fillId="0" borderId="161" xfId="10" applyNumberFormat="1" applyFont="1" applyFill="1" applyBorder="1" applyAlignment="1">
      <alignment vertical="center"/>
    </xf>
    <xf numFmtId="186" fontId="12" fillId="0" borderId="162" xfId="10" applyNumberFormat="1" applyFont="1" applyFill="1" applyBorder="1" applyAlignment="1">
      <alignment vertical="center"/>
    </xf>
    <xf numFmtId="176" fontId="12" fillId="0" borderId="182" xfId="27" applyNumberFormat="1" applyFont="1" applyFill="1" applyBorder="1" applyAlignment="1">
      <alignment vertical="center"/>
    </xf>
    <xf numFmtId="186" fontId="12" fillId="0" borderId="183" xfId="10" applyNumberFormat="1" applyFont="1" applyFill="1" applyBorder="1" applyAlignment="1">
      <alignment vertical="center"/>
    </xf>
    <xf numFmtId="186" fontId="12" fillId="0" borderId="142" xfId="10" applyNumberFormat="1" applyFont="1" applyFill="1" applyBorder="1" applyAlignment="1">
      <alignment vertical="center"/>
    </xf>
    <xf numFmtId="186" fontId="12" fillId="0" borderId="169" xfId="10" applyNumberFormat="1" applyFont="1" applyFill="1" applyBorder="1" applyAlignment="1">
      <alignment vertical="center"/>
    </xf>
    <xf numFmtId="38" fontId="0" fillId="0" borderId="0" xfId="10" applyFont="1" applyAlignment="1">
      <alignment vertical="center"/>
    </xf>
    <xf numFmtId="0" fontId="4" fillId="0" borderId="0" xfId="0" applyFont="1" applyFill="1" applyBorder="1" applyAlignment="1">
      <alignment horizontal="left" vertical="center"/>
    </xf>
    <xf numFmtId="0" fontId="71" fillId="0" borderId="60" xfId="0" applyFont="1" applyBorder="1" applyAlignment="1">
      <alignment horizontal="left" vertical="center" indent="1"/>
    </xf>
    <xf numFmtId="38" fontId="73" fillId="11" borderId="59" xfId="1" applyFont="1" applyFill="1" applyBorder="1" applyAlignment="1">
      <alignment horizontal="right" vertical="center"/>
    </xf>
    <xf numFmtId="38" fontId="73" fillId="12" borderId="59" xfId="1" applyFont="1" applyFill="1" applyBorder="1" applyAlignment="1">
      <alignment horizontal="right" vertical="center"/>
    </xf>
    <xf numFmtId="38" fontId="72" fillId="11" borderId="59" xfId="1" applyFont="1" applyFill="1" applyBorder="1">
      <alignment vertical="center"/>
    </xf>
    <xf numFmtId="38" fontId="72" fillId="11" borderId="0" xfId="1" applyFont="1" applyFill="1" applyBorder="1">
      <alignment vertical="center"/>
    </xf>
    <xf numFmtId="179" fontId="75" fillId="0" borderId="0" xfId="11" applyNumberFormat="1" applyFont="1" applyAlignment="1">
      <alignment vertical="center" shrinkToFit="1"/>
    </xf>
    <xf numFmtId="0" fontId="76" fillId="0" borderId="0" xfId="40" applyFont="1" applyAlignment="1">
      <alignment vertical="center" shrinkToFit="1"/>
    </xf>
    <xf numFmtId="0" fontId="76" fillId="0" borderId="0" xfId="40" applyFont="1" applyFill="1" applyBorder="1" applyAlignment="1">
      <alignment horizontal="center" vertical="center" shrinkToFit="1"/>
    </xf>
    <xf numFmtId="0" fontId="75" fillId="0" borderId="0" xfId="40" applyFont="1" applyAlignment="1">
      <alignment vertical="center" shrinkToFit="1"/>
    </xf>
    <xf numFmtId="0" fontId="75" fillId="14" borderId="99" xfId="41" applyFont="1" applyFill="1" applyBorder="1" applyAlignment="1">
      <alignment horizontal="right" vertical="center" shrinkToFit="1"/>
    </xf>
    <xf numFmtId="38" fontId="77" fillId="0" borderId="5" xfId="42" applyFont="1" applyFill="1" applyBorder="1" applyAlignment="1">
      <alignment vertical="center" shrinkToFit="1"/>
    </xf>
    <xf numFmtId="38" fontId="77" fillId="0" borderId="7" xfId="42" applyFont="1" applyFill="1" applyBorder="1" applyAlignment="1">
      <alignment vertical="center" shrinkToFit="1"/>
    </xf>
    <xf numFmtId="0" fontId="75" fillId="14" borderId="91" xfId="41" applyFont="1" applyFill="1" applyBorder="1" applyAlignment="1">
      <alignment horizontal="center" vertical="center" shrinkToFit="1"/>
    </xf>
    <xf numFmtId="0" fontId="75" fillId="0" borderId="0" xfId="41" applyFont="1" applyFill="1" applyBorder="1" applyAlignment="1">
      <alignment horizontal="center" vertical="center" shrinkToFit="1"/>
    </xf>
    <xf numFmtId="0" fontId="75" fillId="14" borderId="129" xfId="41" applyFont="1" applyFill="1" applyBorder="1" applyAlignment="1">
      <alignment horizontal="right" vertical="center" shrinkToFit="1"/>
    </xf>
    <xf numFmtId="38" fontId="75" fillId="15" borderId="149" xfId="42" applyFont="1" applyFill="1" applyBorder="1" applyAlignment="1">
      <alignment horizontal="center" vertical="center" shrinkToFit="1"/>
    </xf>
    <xf numFmtId="38" fontId="78" fillId="0" borderId="0" xfId="42" applyFont="1" applyFill="1" applyBorder="1" applyAlignment="1">
      <alignment vertical="center" shrinkToFit="1"/>
    </xf>
    <xf numFmtId="0" fontId="75" fillId="0" borderId="0" xfId="40" applyFont="1" applyFill="1" applyBorder="1" applyAlignment="1">
      <alignment horizontal="left" vertical="center" shrinkToFit="1"/>
    </xf>
    <xf numFmtId="38" fontId="78" fillId="0" borderId="0" xfId="43" applyFont="1" applyFill="1" applyBorder="1" applyAlignment="1">
      <alignment horizontal="center" vertical="center" shrinkToFit="1"/>
    </xf>
    <xf numFmtId="38" fontId="77" fillId="0" borderId="0" xfId="43" applyFont="1" applyFill="1" applyBorder="1" applyAlignment="1">
      <alignment vertical="center" shrinkToFit="1"/>
    </xf>
    <xf numFmtId="38" fontId="79" fillId="0" borderId="0" xfId="43" applyFont="1" applyFill="1" applyBorder="1" applyAlignment="1">
      <alignment horizontal="right" vertical="center" shrinkToFit="1"/>
    </xf>
    <xf numFmtId="0" fontId="75" fillId="0" borderId="0" xfId="40" applyFont="1" applyFill="1" applyAlignment="1">
      <alignment vertical="center" shrinkToFit="1"/>
    </xf>
    <xf numFmtId="0" fontId="79" fillId="0" borderId="0" xfId="40" applyFont="1" applyFill="1" applyBorder="1" applyAlignment="1">
      <alignment horizontal="right" vertical="center" shrinkToFit="1"/>
    </xf>
    <xf numFmtId="0" fontId="76" fillId="0" borderId="19" xfId="44" applyFont="1" applyFill="1" applyBorder="1" applyAlignment="1">
      <alignment horizontal="right" vertical="center" shrinkToFit="1"/>
    </xf>
    <xf numFmtId="0" fontId="78" fillId="0" borderId="0" xfId="44" applyFont="1" applyFill="1" applyBorder="1" applyAlignment="1">
      <alignment horizontal="center" vertical="center" shrinkToFit="1"/>
    </xf>
    <xf numFmtId="0" fontId="76" fillId="0" borderId="0" xfId="40" applyFont="1" applyAlignment="1">
      <alignment horizontal="center" vertical="center" shrinkToFit="1"/>
    </xf>
    <xf numFmtId="0" fontId="75" fillId="16" borderId="24" xfId="40" applyNumberFormat="1" applyFont="1" applyFill="1" applyBorder="1" applyAlignment="1">
      <alignment horizontal="center" vertical="center" wrapText="1" shrinkToFit="1"/>
    </xf>
    <xf numFmtId="0" fontId="75" fillId="0" borderId="0"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80" fillId="16" borderId="98" xfId="40" applyFont="1" applyFill="1" applyBorder="1" applyAlignment="1">
      <alignment horizontal="center" vertical="center" wrapText="1" shrinkToFit="1"/>
    </xf>
    <xf numFmtId="0" fontId="80" fillId="16" borderId="17" xfId="40" applyFont="1" applyFill="1" applyBorder="1" applyAlignment="1">
      <alignment horizontal="center" vertical="center" wrapText="1" shrinkToFit="1"/>
    </xf>
    <xf numFmtId="0" fontId="80" fillId="16" borderId="98" xfId="40" applyFont="1" applyFill="1" applyBorder="1" applyAlignment="1">
      <alignment horizontal="center" vertical="center" shrinkToFit="1"/>
    </xf>
    <xf numFmtId="0" fontId="80" fillId="16" borderId="70" xfId="40" applyFont="1" applyFill="1" applyBorder="1" applyAlignment="1">
      <alignment horizontal="center" vertical="center" shrinkToFit="1"/>
    </xf>
    <xf numFmtId="0" fontId="80" fillId="16" borderId="95" xfId="40" applyFont="1" applyFill="1" applyBorder="1" applyAlignment="1">
      <alignment horizontal="center" vertical="center" wrapText="1" shrinkToFit="1"/>
    </xf>
    <xf numFmtId="0" fontId="80" fillId="16" borderId="59" xfId="40" applyFont="1" applyFill="1" applyBorder="1" applyAlignment="1">
      <alignment horizontal="center" vertical="center" wrapText="1" shrinkToFit="1"/>
    </xf>
    <xf numFmtId="0" fontId="80" fillId="16" borderId="11" xfId="40" applyFont="1" applyFill="1" applyBorder="1" applyAlignment="1">
      <alignment horizontal="center" vertical="center" shrinkToFit="1"/>
    </xf>
    <xf numFmtId="0" fontId="75" fillId="16" borderId="17" xfId="40" applyFont="1" applyFill="1" applyBorder="1" applyAlignment="1">
      <alignment horizontal="center" vertical="center" shrinkToFit="1"/>
    </xf>
    <xf numFmtId="0" fontId="80" fillId="16" borderId="11" xfId="40" applyFont="1" applyFill="1" applyBorder="1" applyAlignment="1">
      <alignment horizontal="center" vertical="center" wrapText="1" shrinkToFit="1"/>
    </xf>
    <xf numFmtId="49" fontId="75" fillId="0" borderId="95" xfId="40" applyNumberFormat="1" applyFont="1" applyFill="1" applyBorder="1" applyAlignment="1">
      <alignment vertical="center" shrinkToFit="1"/>
    </xf>
    <xf numFmtId="38" fontId="75" fillId="0" borderId="184" xfId="40" applyNumberFormat="1" applyFont="1" applyBorder="1" applyAlignment="1">
      <alignment vertical="center" shrinkToFit="1"/>
    </xf>
    <xf numFmtId="38" fontId="75" fillId="0" borderId="185" xfId="40" applyNumberFormat="1" applyFont="1" applyBorder="1" applyAlignment="1">
      <alignment vertical="center" shrinkToFit="1"/>
    </xf>
    <xf numFmtId="38" fontId="75" fillId="0" borderId="33" xfId="40" applyNumberFormat="1" applyFont="1" applyBorder="1" applyAlignment="1">
      <alignment vertical="center" shrinkToFit="1"/>
    </xf>
    <xf numFmtId="38" fontId="75" fillId="0" borderId="54" xfId="40" applyNumberFormat="1" applyFont="1" applyBorder="1" applyAlignment="1">
      <alignment vertical="center" shrinkToFit="1"/>
    </xf>
    <xf numFmtId="38" fontId="75" fillId="0" borderId="0" xfId="40" applyNumberFormat="1" applyFont="1" applyFill="1" applyBorder="1" applyAlignment="1">
      <alignment vertical="center" shrinkToFit="1"/>
    </xf>
    <xf numFmtId="49" fontId="75" fillId="8" borderId="95" xfId="40" applyNumberFormat="1" applyFont="1" applyFill="1" applyBorder="1" applyAlignment="1">
      <alignment vertical="center" shrinkToFit="1"/>
    </xf>
    <xf numFmtId="38" fontId="75" fillId="8" borderId="95" xfId="42" applyFont="1" applyFill="1" applyBorder="1" applyAlignment="1">
      <alignment vertical="center" shrinkToFit="1"/>
    </xf>
    <xf numFmtId="38" fontId="75" fillId="17" borderId="11" xfId="20" applyFont="1" applyFill="1" applyBorder="1" applyAlignment="1">
      <alignment vertical="center" shrinkToFit="1"/>
    </xf>
    <xf numFmtId="38" fontId="75" fillId="8" borderId="11" xfId="42" applyFont="1" applyFill="1" applyBorder="1" applyAlignment="1">
      <alignment vertical="center" shrinkToFit="1"/>
    </xf>
    <xf numFmtId="38" fontId="75" fillId="17" borderId="59" xfId="20" applyFont="1" applyFill="1" applyBorder="1" applyAlignment="1">
      <alignment vertical="center" shrinkToFit="1"/>
    </xf>
    <xf numFmtId="38" fontId="75" fillId="11" borderId="11" xfId="20" applyFont="1" applyFill="1" applyBorder="1" applyAlignment="1">
      <alignment vertical="center" shrinkToFit="1"/>
    </xf>
    <xf numFmtId="38" fontId="75" fillId="11" borderId="9" xfId="20" applyFont="1" applyFill="1" applyBorder="1" applyAlignment="1">
      <alignment vertical="center" shrinkToFit="1"/>
    </xf>
    <xf numFmtId="38" fontId="75" fillId="0" borderId="184" xfId="42" applyFont="1" applyBorder="1" applyAlignment="1">
      <alignment vertical="center" shrinkToFit="1"/>
    </xf>
    <xf numFmtId="38" fontId="75" fillId="0" borderId="185" xfId="42" applyFont="1" applyBorder="1" applyAlignment="1">
      <alignment vertical="center" shrinkToFit="1"/>
    </xf>
    <xf numFmtId="38" fontId="75" fillId="0" borderId="33" xfId="42" applyFont="1" applyBorder="1" applyAlignment="1">
      <alignment vertical="center" shrinkToFit="1"/>
    </xf>
    <xf numFmtId="38" fontId="75" fillId="0" borderId="54" xfId="42" applyFont="1" applyBorder="1" applyAlignment="1">
      <alignment vertical="center" shrinkToFit="1"/>
    </xf>
    <xf numFmtId="38" fontId="75" fillId="0" borderId="0" xfId="42" applyFont="1" applyFill="1" applyBorder="1" applyAlignment="1">
      <alignment vertical="center" shrinkToFit="1"/>
    </xf>
    <xf numFmtId="49" fontId="76" fillId="17" borderId="132" xfId="40" applyNumberFormat="1" applyFont="1" applyFill="1" applyBorder="1" applyAlignment="1">
      <alignment horizontal="center" vertical="center" shrinkToFit="1"/>
    </xf>
    <xf numFmtId="38" fontId="76" fillId="17" borderId="132" xfId="42" applyFont="1" applyFill="1" applyBorder="1" applyAlignment="1">
      <alignment horizontal="right" vertical="center" shrinkToFit="1"/>
    </xf>
    <xf numFmtId="38" fontId="76" fillId="17" borderId="83" xfId="42" applyFont="1" applyFill="1" applyBorder="1" applyAlignment="1">
      <alignment horizontal="right" vertical="center" shrinkToFit="1"/>
    </xf>
    <xf numFmtId="38" fontId="76" fillId="17" borderId="133" xfId="42" applyFont="1" applyFill="1" applyBorder="1" applyAlignment="1">
      <alignment horizontal="right" vertical="center" shrinkToFit="1"/>
    </xf>
    <xf numFmtId="38" fontId="76" fillId="17" borderId="82" xfId="42" applyFont="1" applyFill="1" applyBorder="1" applyAlignment="1">
      <alignment horizontal="right" vertical="center" shrinkToFit="1"/>
    </xf>
    <xf numFmtId="0" fontId="3" fillId="0" borderId="0" xfId="45">
      <alignment vertical="center"/>
    </xf>
    <xf numFmtId="179" fontId="75" fillId="0" borderId="0" xfId="11" applyNumberFormat="1" applyFont="1" applyFill="1" applyAlignment="1">
      <alignment vertical="center" shrinkToFit="1"/>
    </xf>
    <xf numFmtId="0" fontId="75" fillId="8" borderId="8" xfId="40" applyNumberFormat="1" applyFont="1" applyFill="1" applyBorder="1" applyAlignment="1">
      <alignment vertical="center" shrinkToFit="1"/>
    </xf>
    <xf numFmtId="38" fontId="75" fillId="8" borderId="87" xfId="20" applyFont="1" applyFill="1" applyBorder="1" applyAlignment="1">
      <alignment vertical="center" shrinkToFit="1"/>
    </xf>
    <xf numFmtId="38" fontId="75" fillId="8" borderId="53" xfId="20" applyFont="1" applyFill="1" applyBorder="1" applyAlignment="1">
      <alignment vertical="center" shrinkToFit="1"/>
    </xf>
    <xf numFmtId="0" fontId="75" fillId="8" borderId="95" xfId="40" applyNumberFormat="1" applyFont="1" applyFill="1" applyBorder="1" applyAlignment="1">
      <alignment vertical="center" shrinkToFit="1"/>
    </xf>
    <xf numFmtId="0" fontId="75" fillId="8" borderId="11" xfId="40" applyNumberFormat="1" applyFont="1" applyFill="1" applyBorder="1" applyAlignment="1">
      <alignment vertical="center" shrinkToFit="1"/>
    </xf>
    <xf numFmtId="0" fontId="75" fillId="8" borderId="94" xfId="40" applyNumberFormat="1" applyFont="1" applyFill="1" applyBorder="1" applyAlignment="1">
      <alignment vertical="center" shrinkToFit="1"/>
    </xf>
    <xf numFmtId="49" fontId="76" fillId="17" borderId="81" xfId="40" applyNumberFormat="1" applyFont="1" applyFill="1" applyBorder="1" applyAlignment="1">
      <alignment horizontal="center" vertical="center" shrinkToFit="1"/>
    </xf>
    <xf numFmtId="38" fontId="76" fillId="17" borderId="135" xfId="20" applyFont="1" applyFill="1" applyBorder="1" applyAlignment="1">
      <alignment horizontal="right" vertical="center" shrinkToFit="1"/>
    </xf>
    <xf numFmtId="38" fontId="76" fillId="17" borderId="186" xfId="20" applyFont="1" applyFill="1" applyBorder="1" applyAlignment="1">
      <alignment horizontal="right" vertical="center" shrinkToFit="1"/>
    </xf>
    <xf numFmtId="38" fontId="76" fillId="17" borderId="83" xfId="20" applyFont="1" applyFill="1" applyBorder="1" applyAlignment="1">
      <alignment horizontal="right" vertical="center" shrinkToFit="1"/>
    </xf>
    <xf numFmtId="38" fontId="76" fillId="17" borderId="133" xfId="20" applyFont="1" applyFill="1" applyBorder="1" applyAlignment="1">
      <alignment horizontal="right" vertical="center" shrinkToFit="1"/>
    </xf>
    <xf numFmtId="38" fontId="76" fillId="17" borderId="82" xfId="20" applyFont="1" applyFill="1" applyBorder="1" applyAlignment="1">
      <alignment horizontal="right" vertical="center" shrinkToFit="1"/>
    </xf>
    <xf numFmtId="49" fontId="76" fillId="17" borderId="1" xfId="40" applyNumberFormat="1" applyFont="1" applyFill="1" applyBorder="1" applyAlignment="1">
      <alignment horizontal="center" vertical="center" shrinkToFit="1"/>
    </xf>
    <xf numFmtId="38" fontId="76" fillId="17" borderId="136" xfId="20" applyFont="1" applyFill="1" applyBorder="1" applyAlignment="1">
      <alignment horizontal="right" vertical="center" shrinkToFit="1"/>
    </xf>
    <xf numFmtId="38" fontId="76" fillId="17" borderId="23" xfId="20" applyFont="1" applyFill="1" applyBorder="1" applyAlignment="1">
      <alignment horizontal="right" vertical="center" shrinkToFit="1"/>
    </xf>
    <xf numFmtId="38" fontId="76" fillId="17" borderId="4" xfId="20" applyFont="1" applyFill="1" applyBorder="1" applyAlignment="1">
      <alignment horizontal="right" vertical="center" shrinkToFit="1"/>
    </xf>
    <xf numFmtId="38" fontId="76" fillId="17" borderId="151" xfId="42" applyFont="1" applyFill="1" applyBorder="1" applyAlignment="1">
      <alignment horizontal="right" vertical="center" shrinkToFit="1"/>
    </xf>
    <xf numFmtId="38" fontId="76" fillId="17" borderId="4" xfId="42" applyFont="1" applyFill="1" applyBorder="1" applyAlignment="1">
      <alignment horizontal="right" vertical="center" shrinkToFit="1"/>
    </xf>
    <xf numFmtId="38" fontId="76" fillId="17" borderId="187" xfId="20" applyFont="1" applyFill="1" applyBorder="1" applyAlignment="1">
      <alignment horizontal="right" vertical="center" shrinkToFit="1"/>
    </xf>
    <xf numFmtId="38" fontId="76" fillId="17" borderId="2" xfId="20" applyFont="1" applyFill="1" applyBorder="1" applyAlignment="1">
      <alignment horizontal="right" vertical="center" shrinkToFit="1"/>
    </xf>
    <xf numFmtId="0" fontId="0" fillId="0" borderId="60" xfId="0" applyFont="1" applyBorder="1" applyAlignment="1">
      <alignment horizontal="left" vertical="center" indent="1"/>
    </xf>
    <xf numFmtId="0" fontId="0" fillId="0" borderId="59" xfId="0" applyFont="1" applyBorder="1" applyAlignment="1">
      <alignment horizontal="left" vertical="center" indent="1" shrinkToFit="1"/>
    </xf>
    <xf numFmtId="176" fontId="12" fillId="8" borderId="197" xfId="27" applyNumberFormat="1" applyFont="1" applyFill="1" applyBorder="1" applyAlignment="1">
      <alignment vertical="center" shrinkToFit="1"/>
    </xf>
    <xf numFmtId="186" fontId="12" fillId="0" borderId="159" xfId="10" applyNumberFormat="1" applyFont="1" applyFill="1" applyBorder="1" applyAlignment="1">
      <alignment vertical="center"/>
    </xf>
    <xf numFmtId="176" fontId="12" fillId="8" borderId="120" xfId="27" applyNumberFormat="1" applyFont="1" applyFill="1" applyBorder="1" applyAlignment="1">
      <alignment vertical="center"/>
    </xf>
    <xf numFmtId="186" fontId="12" fillId="8" borderId="119" xfId="10" applyNumberFormat="1" applyFont="1" applyFill="1" applyBorder="1" applyAlignment="1">
      <alignment vertical="center"/>
    </xf>
    <xf numFmtId="0" fontId="2" fillId="0" borderId="0" xfId="0" applyFont="1" applyFill="1" applyBorder="1" applyAlignment="1">
      <alignment horizontal="left" vertical="center"/>
    </xf>
    <xf numFmtId="0" fontId="0" fillId="0" borderId="0" xfId="37" applyFont="1" applyAlignment="1">
      <alignment horizontal="left" vertical="center"/>
    </xf>
    <xf numFmtId="176" fontId="12" fillId="0" borderId="95" xfId="27" applyNumberFormat="1" applyFont="1" applyFill="1" applyBorder="1" applyAlignment="1">
      <alignment horizontal="center" vertical="center" wrapText="1"/>
    </xf>
    <xf numFmtId="0" fontId="12" fillId="0" borderId="95" xfId="27" applyFont="1" applyBorder="1" applyAlignment="1">
      <alignment horizontal="center" vertical="center"/>
    </xf>
    <xf numFmtId="176" fontId="12" fillId="0" borderId="95" xfId="27" applyNumberFormat="1" applyFont="1" applyBorder="1" applyAlignment="1">
      <alignment vertical="center"/>
    </xf>
    <xf numFmtId="176" fontId="12" fillId="0" borderId="59" xfId="27" applyNumberFormat="1" applyFont="1" applyBorder="1" applyAlignment="1">
      <alignment vertical="center"/>
    </xf>
    <xf numFmtId="0" fontId="6" fillId="3" borderId="0" xfId="27" applyFill="1" applyAlignment="1">
      <alignment vertical="center"/>
    </xf>
    <xf numFmtId="0" fontId="12" fillId="0" borderId="59" xfId="27" applyFont="1" applyBorder="1" applyAlignment="1">
      <alignment horizontal="center" vertical="center"/>
    </xf>
    <xf numFmtId="176" fontId="12" fillId="0" borderId="95" xfId="27" applyNumberFormat="1" applyFont="1" applyBorder="1" applyAlignment="1">
      <alignment horizontal="center" vertical="center"/>
    </xf>
    <xf numFmtId="176" fontId="12" fillId="0" borderId="59" xfId="27" applyNumberFormat="1" applyFont="1" applyBorder="1" applyAlignment="1">
      <alignment horizontal="center" vertical="center"/>
    </xf>
    <xf numFmtId="176" fontId="99" fillId="0" borderId="95" xfId="27" applyNumberFormat="1" applyFont="1" applyBorder="1" applyAlignment="1">
      <alignment horizontal="center" vertical="center"/>
    </xf>
    <xf numFmtId="176" fontId="99" fillId="0" borderId="95" xfId="10" applyNumberFormat="1" applyFont="1" applyBorder="1" applyAlignment="1">
      <alignment horizontal="center" vertical="center"/>
    </xf>
    <xf numFmtId="0" fontId="12" fillId="0" borderId="6" xfId="27" applyFont="1" applyBorder="1" applyAlignment="1">
      <alignment horizontal="center" vertical="center"/>
    </xf>
    <xf numFmtId="176" fontId="12" fillId="0" borderId="6" xfId="27" applyNumberFormat="1" applyFont="1" applyBorder="1" applyAlignment="1">
      <alignment horizontal="center" vertical="center"/>
    </xf>
    <xf numFmtId="176" fontId="12" fillId="0" borderId="95" xfId="27" applyNumberFormat="1" applyFont="1" applyFill="1" applyBorder="1" applyAlignment="1">
      <alignment vertical="center"/>
    </xf>
    <xf numFmtId="0" fontId="80" fillId="0" borderId="84" xfId="143" applyFont="1" applyBorder="1" applyAlignment="1">
      <alignment horizontal="center" vertical="center" shrinkToFit="1"/>
    </xf>
    <xf numFmtId="0" fontId="80" fillId="0" borderId="100" xfId="143" applyFont="1" applyBorder="1" applyAlignment="1">
      <alignment horizontal="left" vertical="center" shrinkToFit="1"/>
    </xf>
    <xf numFmtId="176" fontId="80" fillId="0" borderId="100" xfId="143" applyNumberFormat="1" applyFont="1" applyBorder="1" applyAlignment="1">
      <alignment vertical="center" shrinkToFit="1"/>
    </xf>
    <xf numFmtId="176" fontId="80" fillId="0" borderId="0" xfId="143" applyNumberFormat="1" applyFont="1" applyAlignment="1">
      <alignment vertical="center"/>
    </xf>
    <xf numFmtId="176" fontId="80" fillId="0" borderId="90" xfId="143" applyNumberFormat="1" applyFont="1" applyFill="1" applyBorder="1" applyAlignment="1">
      <alignment vertical="center" shrinkToFit="1"/>
    </xf>
    <xf numFmtId="0" fontId="80" fillId="0" borderId="5" xfId="143" applyFont="1" applyBorder="1" applyAlignment="1">
      <alignment horizontal="center" vertical="center" shrinkToFit="1"/>
    </xf>
    <xf numFmtId="0" fontId="80" fillId="0" borderId="0" xfId="143" applyFont="1" applyBorder="1" applyAlignment="1">
      <alignment horizontal="center" vertical="center" shrinkToFit="1"/>
    </xf>
    <xf numFmtId="38" fontId="75" fillId="0" borderId="5" xfId="116" applyFont="1" applyBorder="1" applyAlignment="1">
      <alignment vertical="center" shrinkToFit="1"/>
    </xf>
    <xf numFmtId="0" fontId="80" fillId="0" borderId="0" xfId="143" applyFont="1" applyBorder="1" applyAlignment="1">
      <alignment horizontal="left" vertical="center" shrinkToFit="1"/>
    </xf>
    <xf numFmtId="176" fontId="80" fillId="0" borderId="0" xfId="143" applyNumberFormat="1" applyFont="1" applyBorder="1" applyAlignment="1">
      <alignment vertical="center" shrinkToFit="1"/>
    </xf>
    <xf numFmtId="38" fontId="75" fillId="0" borderId="5" xfId="116" applyFont="1" applyBorder="1" applyAlignment="1">
      <alignment vertical="center"/>
    </xf>
    <xf numFmtId="176" fontId="80" fillId="0" borderId="5" xfId="143" applyNumberFormat="1" applyFont="1" applyBorder="1" applyAlignment="1">
      <alignment vertical="center"/>
    </xf>
    <xf numFmtId="0" fontId="75" fillId="16" borderId="24" xfId="40" applyNumberFormat="1" applyFont="1" applyFill="1" applyBorder="1" applyAlignment="1">
      <alignment horizontal="center" vertical="center" wrapText="1" shrinkToFit="1"/>
    </xf>
    <xf numFmtId="0" fontId="6" fillId="3" borderId="0" xfId="27" applyFont="1" applyFill="1" applyAlignment="1">
      <alignment horizontal="left" vertical="center"/>
    </xf>
    <xf numFmtId="0" fontId="0" fillId="0" borderId="79" xfId="0" applyFont="1" applyFill="1" applyBorder="1" applyAlignment="1">
      <alignment horizontal="center" vertical="center" wrapText="1" shrinkToFit="1"/>
    </xf>
    <xf numFmtId="0" fontId="0" fillId="0" borderId="80" xfId="0" applyFont="1" applyBorder="1" applyAlignment="1">
      <alignment horizontal="center" vertical="center" wrapText="1"/>
    </xf>
    <xf numFmtId="0" fontId="0" fillId="0" borderId="96" xfId="0" applyFont="1" applyBorder="1" applyAlignment="1">
      <alignment horizontal="center" vertical="center"/>
    </xf>
    <xf numFmtId="0" fontId="0" fillId="0" borderId="85" xfId="0" applyFont="1" applyBorder="1" applyAlignment="1">
      <alignment horizontal="center" vertical="center"/>
    </xf>
    <xf numFmtId="176" fontId="35" fillId="0" borderId="59" xfId="37" applyNumberFormat="1" applyFont="1" applyFill="1" applyBorder="1" applyAlignment="1">
      <alignment horizontal="right" vertical="center"/>
    </xf>
    <xf numFmtId="38" fontId="0" fillId="3" borderId="59" xfId="0" applyNumberFormat="1" applyFont="1" applyFill="1" applyBorder="1" applyAlignment="1">
      <alignment horizontal="right" vertical="center" shrinkToFit="1"/>
    </xf>
    <xf numFmtId="38" fontId="0" fillId="0" borderId="0" xfId="1" applyFont="1">
      <alignment vertical="center"/>
    </xf>
    <xf numFmtId="38" fontId="0" fillId="0" borderId="0" xfId="0" applyNumberFormat="1">
      <alignment vertical="center"/>
    </xf>
    <xf numFmtId="0" fontId="0" fillId="3" borderId="59" xfId="0" applyFont="1" applyFill="1" applyBorder="1" applyAlignment="1">
      <alignment horizontal="center" vertical="center"/>
    </xf>
    <xf numFmtId="176" fontId="35" fillId="0" borderId="59" xfId="37" applyNumberFormat="1" applyFont="1" applyFill="1" applyBorder="1" applyAlignment="1">
      <alignment horizontal="right" vertical="center" wrapText="1"/>
    </xf>
    <xf numFmtId="38" fontId="0" fillId="3" borderId="59" xfId="1" applyFont="1" applyFill="1" applyBorder="1">
      <alignment vertical="center"/>
    </xf>
    <xf numFmtId="38" fontId="0" fillId="3" borderId="37" xfId="1" applyFont="1" applyFill="1" applyBorder="1" applyAlignment="1">
      <alignment horizontal="right" vertical="center" shrinkToFit="1"/>
    </xf>
    <xf numFmtId="38" fontId="0" fillId="0" borderId="59" xfId="1" applyFont="1" applyBorder="1" applyAlignment="1">
      <alignment horizontal="right" vertical="center"/>
    </xf>
    <xf numFmtId="38" fontId="0" fillId="0" borderId="59" xfId="1" applyFont="1" applyFill="1" applyBorder="1" applyAlignment="1">
      <alignment horizontal="right" vertical="center"/>
    </xf>
    <xf numFmtId="38" fontId="0" fillId="3" borderId="59" xfId="1" applyFont="1" applyFill="1" applyBorder="1" applyAlignment="1">
      <alignment horizontal="right" vertical="center"/>
    </xf>
    <xf numFmtId="0" fontId="0" fillId="0" borderId="53" xfId="0" applyFont="1" applyBorder="1">
      <alignment vertical="center"/>
    </xf>
    <xf numFmtId="38" fontId="55" fillId="0" borderId="0" xfId="37" applyNumberFormat="1" applyFont="1" applyAlignment="1">
      <alignment horizontal="center" vertical="center"/>
    </xf>
    <xf numFmtId="38" fontId="70" fillId="0" borderId="0" xfId="37" applyNumberFormat="1" applyFont="1" applyAlignment="1">
      <alignment vertical="center"/>
    </xf>
    <xf numFmtId="0" fontId="70" fillId="0" borderId="59" xfId="37" applyFont="1" applyBorder="1" applyAlignment="1">
      <alignment vertical="center"/>
    </xf>
    <xf numFmtId="38" fontId="54" fillId="0" borderId="59" xfId="37" applyNumberFormat="1" applyFont="1" applyBorder="1" applyAlignment="1">
      <alignment vertical="center"/>
    </xf>
    <xf numFmtId="0" fontId="54" fillId="0" borderId="59" xfId="37" applyFont="1" applyBorder="1" applyAlignment="1">
      <alignment vertical="center"/>
    </xf>
    <xf numFmtId="179" fontId="54" fillId="0" borderId="59" xfId="37" applyNumberFormat="1" applyFont="1" applyBorder="1" applyAlignment="1">
      <alignment vertical="center"/>
    </xf>
    <xf numFmtId="38" fontId="70" fillId="0" borderId="59" xfId="37" applyNumberFormat="1" applyFont="1" applyBorder="1" applyAlignment="1">
      <alignment vertical="center"/>
    </xf>
    <xf numFmtId="38" fontId="70" fillId="0" borderId="59" xfId="37" applyNumberFormat="1" applyFont="1" applyBorder="1" applyAlignment="1">
      <alignment horizontal="center" vertical="center"/>
    </xf>
    <xf numFmtId="0" fontId="70" fillId="0" borderId="59" xfId="37" applyFont="1" applyBorder="1" applyAlignment="1">
      <alignment horizontal="center" vertical="center"/>
    </xf>
    <xf numFmtId="38" fontId="54" fillId="0" borderId="59" xfId="37" applyNumberFormat="1" applyFont="1" applyBorder="1" applyAlignment="1">
      <alignment horizontal="right" vertical="center"/>
    </xf>
    <xf numFmtId="38" fontId="0" fillId="3" borderId="36" xfId="0" applyNumberFormat="1" applyFont="1" applyFill="1" applyBorder="1" applyAlignment="1">
      <alignment vertical="center"/>
    </xf>
    <xf numFmtId="38" fontId="0" fillId="3" borderId="36" xfId="1" applyFont="1" applyFill="1" applyBorder="1" applyAlignment="1">
      <alignment vertical="center"/>
    </xf>
    <xf numFmtId="38" fontId="0" fillId="0" borderId="60" xfId="1" applyFont="1" applyBorder="1" applyAlignment="1">
      <alignment vertical="center"/>
    </xf>
    <xf numFmtId="38" fontId="0" fillId="0" borderId="61" xfId="1" applyFont="1" applyBorder="1" applyAlignment="1">
      <alignment vertical="center"/>
    </xf>
    <xf numFmtId="38" fontId="0" fillId="6" borderId="61" xfId="1" applyFont="1" applyFill="1" applyBorder="1" applyAlignment="1">
      <alignment vertical="center"/>
    </xf>
    <xf numFmtId="38" fontId="0" fillId="3" borderId="60" xfId="1" applyFont="1" applyFill="1" applyBorder="1" applyAlignment="1">
      <alignment vertical="center"/>
    </xf>
    <xf numFmtId="38" fontId="0" fillId="3" borderId="61" xfId="1" applyFont="1" applyFill="1" applyBorder="1" applyAlignment="1">
      <alignment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38" fontId="0" fillId="0" borderId="59" xfId="1" applyFont="1" applyBorder="1" applyAlignment="1">
      <alignment vertical="center"/>
    </xf>
    <xf numFmtId="38" fontId="0" fillId="3" borderId="36" xfId="0" applyNumberFormat="1" applyFont="1" applyFill="1" applyBorder="1" applyAlignment="1">
      <alignment horizontal="right" vertical="center" indent="1"/>
    </xf>
    <xf numFmtId="38" fontId="0" fillId="0" borderId="61" xfId="1" applyFont="1" applyBorder="1" applyAlignment="1">
      <alignment horizontal="right" vertical="center" indent="1"/>
    </xf>
    <xf numFmtId="38" fontId="0" fillId="0" borderId="60" xfId="1" applyFont="1" applyBorder="1" applyAlignment="1">
      <alignment horizontal="right" vertical="center" indent="1"/>
    </xf>
    <xf numFmtId="38" fontId="0" fillId="3" borderId="60" xfId="1" applyFont="1" applyFill="1" applyBorder="1" applyAlignment="1">
      <alignment horizontal="right" vertical="center" indent="1"/>
    </xf>
    <xf numFmtId="38" fontId="0" fillId="0" borderId="60" xfId="1" applyFont="1" applyFill="1" applyBorder="1" applyAlignment="1">
      <alignment horizontal="right" vertical="center" indent="1"/>
    </xf>
    <xf numFmtId="38" fontId="0" fillId="0" borderId="47" xfId="1" applyFont="1" applyBorder="1" applyAlignment="1">
      <alignment vertical="center"/>
    </xf>
    <xf numFmtId="176" fontId="6" fillId="9" borderId="1" xfId="27" applyNumberFormat="1" applyFill="1" applyBorder="1" applyAlignment="1">
      <alignment vertical="center"/>
    </xf>
    <xf numFmtId="176" fontId="6" fillId="9" borderId="1" xfId="27" applyNumberFormat="1" applyFont="1" applyFill="1" applyBorder="1" applyAlignment="1">
      <alignment vertical="center"/>
    </xf>
    <xf numFmtId="0" fontId="0" fillId="0" borderId="59" xfId="27" applyFont="1" applyBorder="1" applyAlignment="1">
      <alignment horizontal="center" vertical="center"/>
    </xf>
    <xf numFmtId="0" fontId="0" fillId="0" borderId="59" xfId="27" applyFont="1" applyFill="1" applyBorder="1" applyAlignment="1">
      <alignment horizontal="center" vertical="center"/>
    </xf>
    <xf numFmtId="38" fontId="61" fillId="0" borderId="59" xfId="10" applyFont="1" applyBorder="1" applyAlignment="1">
      <alignment horizontal="center" vertical="center"/>
    </xf>
    <xf numFmtId="176" fontId="6" fillId="9" borderId="59" xfId="27" applyNumberFormat="1" applyFill="1" applyBorder="1" applyAlignment="1">
      <alignment vertical="center"/>
    </xf>
    <xf numFmtId="176" fontId="6" fillId="9" borderId="59" xfId="27" applyNumberFormat="1" applyFont="1" applyFill="1" applyBorder="1" applyAlignment="1">
      <alignment vertical="center"/>
    </xf>
    <xf numFmtId="176" fontId="6" fillId="0" borderId="0" xfId="27" applyNumberFormat="1" applyAlignment="1">
      <alignment horizontal="right" vertical="center"/>
    </xf>
    <xf numFmtId="3" fontId="0" fillId="0" borderId="59" xfId="0" applyNumberFormat="1" applyFont="1" applyBorder="1">
      <alignment vertical="center"/>
    </xf>
    <xf numFmtId="176" fontId="40" fillId="0" borderId="0" xfId="27" applyNumberFormat="1" applyFont="1" applyBorder="1" applyAlignment="1">
      <alignment horizontal="right" vertical="center"/>
    </xf>
    <xf numFmtId="176" fontId="40" fillId="0" borderId="0" xfId="27" applyNumberFormat="1" applyFont="1" applyBorder="1" applyAlignment="1">
      <alignment vertical="center"/>
    </xf>
    <xf numFmtId="176" fontId="40" fillId="0" borderId="0" xfId="27" applyNumberFormat="1" applyFont="1" applyAlignment="1">
      <alignment horizontal="right" vertical="center"/>
    </xf>
    <xf numFmtId="176" fontId="40" fillId="0" borderId="0" xfId="27" applyNumberFormat="1" applyFont="1" applyAlignment="1">
      <alignment vertical="center"/>
    </xf>
    <xf numFmtId="38" fontId="18" fillId="0" borderId="0" xfId="0" applyNumberFormat="1" applyFont="1">
      <alignment vertical="center"/>
    </xf>
    <xf numFmtId="188" fontId="0" fillId="0" borderId="59" xfId="0" applyNumberFormat="1" applyBorder="1">
      <alignment vertical="center"/>
    </xf>
    <xf numFmtId="0" fontId="0" fillId="0" borderId="0" xfId="0" applyAlignment="1">
      <alignment horizontal="right" vertical="center"/>
    </xf>
    <xf numFmtId="0" fontId="0" fillId="0" borderId="36" xfId="0" applyFill="1" applyBorder="1" applyAlignment="1">
      <alignment horizontal="right" vertical="center"/>
    </xf>
    <xf numFmtId="0" fontId="0" fillId="0" borderId="59" xfId="0" applyBorder="1" applyAlignment="1">
      <alignment horizontal="right" vertical="center"/>
    </xf>
    <xf numFmtId="38" fontId="18" fillId="0" borderId="59" xfId="1" applyFont="1" applyBorder="1">
      <alignment vertical="center"/>
    </xf>
    <xf numFmtId="0" fontId="18" fillId="0" borderId="59" xfId="0" applyFont="1" applyBorder="1">
      <alignment vertical="center"/>
    </xf>
    <xf numFmtId="38" fontId="18" fillId="0" borderId="59" xfId="0" applyNumberFormat="1" applyFont="1" applyBorder="1">
      <alignment vertical="center"/>
    </xf>
    <xf numFmtId="176" fontId="7" fillId="0" borderId="0" xfId="0" applyNumberFormat="1" applyFont="1" applyAlignment="1">
      <alignmen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55" fillId="0" borderId="0" xfId="0" applyFont="1" applyAlignment="1">
      <alignment horizontal="distributed" vertical="center"/>
    </xf>
    <xf numFmtId="0" fontId="102" fillId="0" borderId="0" xfId="0" applyFont="1" applyAlignment="1">
      <alignment vertical="center"/>
    </xf>
    <xf numFmtId="0" fontId="53" fillId="0" borderId="0" xfId="0" applyFont="1" applyAlignment="1">
      <alignment vertical="center"/>
    </xf>
    <xf numFmtId="0" fontId="0" fillId="0" borderId="0" xfId="0" applyAlignment="1">
      <alignment vertical="center" shrinkToFit="1"/>
    </xf>
    <xf numFmtId="0" fontId="54" fillId="0" borderId="0" xfId="0" applyFont="1" applyAlignment="1">
      <alignment vertical="center"/>
    </xf>
    <xf numFmtId="0" fontId="53" fillId="0" borderId="0" xfId="0" applyFont="1" applyAlignment="1">
      <alignment horizontal="right" vertical="center"/>
    </xf>
    <xf numFmtId="0" fontId="40" fillId="0" borderId="0" xfId="0" applyFont="1" applyAlignment="1">
      <alignment horizontal="distributed" vertical="center"/>
    </xf>
    <xf numFmtId="0" fontId="12" fillId="9" borderId="199" xfId="0" applyFont="1" applyFill="1" applyBorder="1" applyAlignment="1">
      <alignment horizontal="center" vertical="center" wrapText="1"/>
    </xf>
    <xf numFmtId="0" fontId="12" fillId="9" borderId="148" xfId="0" applyFont="1" applyFill="1" applyBorder="1" applyAlignment="1">
      <alignment horizontal="center" vertical="center" wrapText="1"/>
    </xf>
    <xf numFmtId="0" fontId="12" fillId="9" borderId="93"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31" xfId="0" applyFont="1" applyFill="1" applyBorder="1" applyAlignment="1">
      <alignment horizontal="center" vertical="center" wrapText="1"/>
    </xf>
    <xf numFmtId="0" fontId="12" fillId="9" borderId="182" xfId="0" applyFont="1" applyFill="1" applyBorder="1" applyAlignment="1">
      <alignment horizontal="center" vertical="center" wrapText="1"/>
    </xf>
    <xf numFmtId="0" fontId="12" fillId="9" borderId="97" xfId="0" applyFont="1" applyFill="1" applyBorder="1" applyAlignment="1">
      <alignment horizontal="center" vertical="center" wrapText="1"/>
    </xf>
    <xf numFmtId="0" fontId="12" fillId="9" borderId="75"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90" xfId="0" applyFont="1" applyFill="1" applyBorder="1" applyAlignment="1">
      <alignment horizontal="center" vertical="center" wrapText="1"/>
    </xf>
    <xf numFmtId="0" fontId="12" fillId="0" borderId="0" xfId="0" applyFont="1" applyAlignment="1">
      <alignment horizontal="distributed" vertical="center"/>
    </xf>
    <xf numFmtId="0" fontId="12" fillId="0" borderId="200" xfId="0" applyFont="1" applyBorder="1" applyAlignment="1">
      <alignment vertical="center"/>
    </xf>
    <xf numFmtId="38" fontId="12" fillId="0" borderId="112" xfId="1" applyFont="1" applyBorder="1" applyAlignment="1">
      <alignment vertical="center"/>
    </xf>
    <xf numFmtId="38" fontId="99" fillId="3" borderId="201" xfId="1" applyFont="1" applyFill="1" applyBorder="1" applyAlignment="1">
      <alignment vertical="center"/>
    </xf>
    <xf numFmtId="38" fontId="99" fillId="3" borderId="202" xfId="1" applyFont="1" applyFill="1" applyBorder="1" applyAlignment="1">
      <alignment vertical="center"/>
    </xf>
    <xf numFmtId="38" fontId="99" fillId="3" borderId="111" xfId="1" applyFont="1" applyFill="1" applyBorder="1" applyAlignment="1">
      <alignment vertical="center"/>
    </xf>
    <xf numFmtId="38" fontId="12" fillId="0" borderId="200" xfId="1" applyFont="1" applyBorder="1" applyAlignment="1">
      <alignment vertical="center"/>
    </xf>
    <xf numFmtId="0" fontId="99" fillId="0" borderId="0" xfId="0" applyFont="1" applyAlignment="1">
      <alignment horizontal="distributed" vertical="center"/>
    </xf>
    <xf numFmtId="0" fontId="12" fillId="0" borderId="200" xfId="0" applyFont="1" applyFill="1" applyBorder="1" applyAlignment="1">
      <alignment vertical="center"/>
    </xf>
    <xf numFmtId="38" fontId="12" fillId="0" borderId="112" xfId="1" applyFont="1" applyFill="1" applyBorder="1" applyAlignment="1">
      <alignment vertical="center"/>
    </xf>
    <xf numFmtId="38" fontId="12" fillId="0" borderId="140" xfId="1" applyFont="1" applyBorder="1" applyAlignment="1">
      <alignment vertical="center"/>
    </xf>
    <xf numFmtId="38" fontId="99" fillId="3" borderId="204" xfId="1" applyFont="1" applyFill="1" applyBorder="1" applyAlignment="1">
      <alignment vertical="center"/>
    </xf>
    <xf numFmtId="38" fontId="99" fillId="3" borderId="205" xfId="1" applyFont="1" applyFill="1" applyBorder="1" applyAlignment="1">
      <alignment vertical="center"/>
    </xf>
    <xf numFmtId="0" fontId="104" fillId="0" borderId="200" xfId="0" applyFont="1" applyBorder="1" applyAlignment="1">
      <alignment vertical="center" shrinkToFit="1"/>
    </xf>
    <xf numFmtId="0" fontId="40" fillId="0" borderId="149" xfId="0" applyFont="1" applyBorder="1" applyAlignment="1">
      <alignment horizontal="center" vertical="center"/>
    </xf>
    <xf numFmtId="38" fontId="12" fillId="40" borderId="167" xfId="1" applyFont="1" applyFill="1" applyBorder="1" applyAlignment="1">
      <alignment vertical="center"/>
    </xf>
    <xf numFmtId="38" fontId="12" fillId="40" borderId="129" xfId="1" applyFont="1" applyFill="1" applyBorder="1" applyAlignment="1">
      <alignment vertical="center"/>
    </xf>
    <xf numFmtId="38" fontId="12" fillId="40" borderId="73" xfId="1" applyFont="1" applyFill="1" applyBorder="1" applyAlignment="1">
      <alignment vertical="center"/>
    </xf>
    <xf numFmtId="38" fontId="12" fillId="40" borderId="149" xfId="1" applyFont="1" applyFill="1" applyBorder="1" applyAlignment="1">
      <alignment vertical="center"/>
    </xf>
    <xf numFmtId="0" fontId="6" fillId="0" borderId="0" xfId="27" applyAlignment="1"/>
    <xf numFmtId="0" fontId="6" fillId="0" borderId="0" xfId="27"/>
    <xf numFmtId="0" fontId="6" fillId="0" borderId="0" xfId="27" applyAlignment="1">
      <alignment horizontal="center" shrinkToFit="1"/>
    </xf>
    <xf numFmtId="0" fontId="6" fillId="0" borderId="0" xfId="27" applyAlignment="1">
      <alignment shrinkToFit="1"/>
    </xf>
    <xf numFmtId="3" fontId="6" fillId="0" borderId="0" xfId="27" applyNumberFormat="1"/>
    <xf numFmtId="3" fontId="6" fillId="3" borderId="0" xfId="27" applyNumberFormat="1" applyFill="1"/>
    <xf numFmtId="0" fontId="6" fillId="3" borderId="0" xfId="27" applyFill="1"/>
    <xf numFmtId="0" fontId="6" fillId="0" borderId="0" xfId="27" applyAlignment="1">
      <alignment horizontal="center"/>
    </xf>
    <xf numFmtId="3" fontId="6" fillId="0" borderId="0" xfId="27" applyNumberFormat="1" applyAlignment="1">
      <alignment horizontal="right"/>
    </xf>
    <xf numFmtId="3" fontId="6" fillId="0" borderId="0" xfId="27" applyNumberFormat="1" applyAlignment="1">
      <alignment horizontal="center"/>
    </xf>
    <xf numFmtId="3" fontId="6" fillId="3" borderId="0" xfId="27" applyNumberFormat="1" applyFill="1" applyAlignment="1">
      <alignment horizontal="center"/>
    </xf>
    <xf numFmtId="3" fontId="6" fillId="0" borderId="0" xfId="27" applyNumberFormat="1" applyFill="1" applyAlignment="1">
      <alignment horizontal="center"/>
    </xf>
    <xf numFmtId="0" fontId="6" fillId="0" borderId="0" xfId="27" applyFill="1" applyAlignment="1">
      <alignment horizontal="center" vertical="center"/>
    </xf>
    <xf numFmtId="0" fontId="6" fillId="0" borderId="0" xfId="27" applyFill="1" applyAlignment="1">
      <alignment vertical="center"/>
    </xf>
    <xf numFmtId="184" fontId="0" fillId="0" borderId="0" xfId="27" applyNumberFormat="1" applyFont="1" applyFill="1" applyAlignment="1">
      <alignment vertical="center"/>
    </xf>
    <xf numFmtId="184" fontId="6" fillId="0" borderId="0" xfId="27" applyNumberFormat="1" applyFill="1" applyAlignment="1">
      <alignment vertical="center"/>
    </xf>
    <xf numFmtId="3" fontId="6" fillId="0" borderId="0" xfId="27" applyNumberFormat="1" applyFill="1"/>
    <xf numFmtId="179" fontId="0" fillId="0" borderId="0" xfId="27" applyNumberFormat="1" applyFont="1" applyFill="1" applyAlignment="1">
      <alignment horizontal="center" vertical="center"/>
    </xf>
    <xf numFmtId="179" fontId="0" fillId="0" borderId="0" xfId="27" applyNumberFormat="1" applyFont="1" applyFill="1" applyAlignment="1">
      <alignment vertical="center"/>
    </xf>
    <xf numFmtId="179" fontId="6" fillId="3" borderId="0" xfId="27" applyNumberFormat="1" applyFill="1" applyAlignment="1">
      <alignment vertical="center"/>
    </xf>
    <xf numFmtId="184" fontId="0" fillId="3" borderId="0" xfId="27" applyNumberFormat="1" applyFont="1" applyFill="1" applyAlignment="1">
      <alignment vertical="center"/>
    </xf>
    <xf numFmtId="0" fontId="105" fillId="41" borderId="10" xfId="27" applyFont="1" applyFill="1" applyBorder="1" applyAlignment="1">
      <alignment horizontal="center"/>
    </xf>
    <xf numFmtId="0" fontId="105" fillId="41" borderId="9" xfId="27" applyFont="1" applyFill="1" applyBorder="1" applyAlignment="1">
      <alignment horizontal="center" shrinkToFit="1"/>
    </xf>
    <xf numFmtId="184" fontId="105" fillId="41" borderId="9" xfId="27" applyNumberFormat="1" applyFont="1" applyFill="1" applyBorder="1"/>
    <xf numFmtId="0" fontId="105" fillId="41" borderId="53" xfId="27" applyFont="1" applyFill="1" applyBorder="1"/>
    <xf numFmtId="179" fontId="6" fillId="0" borderId="0" xfId="27" applyNumberFormat="1" applyFill="1" applyAlignment="1">
      <alignment horizontal="center" vertical="center"/>
    </xf>
    <xf numFmtId="184" fontId="6" fillId="0" borderId="0" xfId="27" applyNumberFormat="1" applyFill="1"/>
    <xf numFmtId="0" fontId="6" fillId="0" borderId="0" xfId="27" applyFill="1" applyAlignment="1">
      <alignment horizontal="center"/>
    </xf>
    <xf numFmtId="179" fontId="6" fillId="0" borderId="0" xfId="27" applyNumberFormat="1" applyFill="1" applyAlignment="1">
      <alignment vertical="center"/>
    </xf>
    <xf numFmtId="184" fontId="6" fillId="3" borderId="0" xfId="27" applyNumberFormat="1" applyFill="1"/>
    <xf numFmtId="179" fontId="0" fillId="0" borderId="0" xfId="27" applyNumberFormat="1" applyFont="1" applyFill="1" applyAlignment="1">
      <alignment horizontal="left" vertical="center"/>
    </xf>
    <xf numFmtId="3" fontId="6" fillId="0" borderId="0" xfId="27" applyNumberFormat="1" applyBorder="1"/>
    <xf numFmtId="3" fontId="6" fillId="3" borderId="0" xfId="27" applyNumberFormat="1" applyFill="1" applyBorder="1"/>
    <xf numFmtId="184" fontId="6" fillId="3" borderId="0" xfId="27" applyNumberFormat="1" applyFill="1" applyAlignment="1">
      <alignment vertical="center"/>
    </xf>
    <xf numFmtId="0" fontId="6" fillId="0" borderId="0" xfId="27" applyFill="1" applyAlignment="1">
      <alignment horizontal="center" shrinkToFit="1"/>
    </xf>
    <xf numFmtId="179" fontId="0" fillId="3" borderId="0" xfId="27" applyNumberFormat="1" applyFont="1" applyFill="1" applyAlignment="1">
      <alignment vertical="center"/>
    </xf>
    <xf numFmtId="3" fontId="0" fillId="0" borderId="0" xfId="27" applyNumberFormat="1" applyFont="1" applyFill="1"/>
    <xf numFmtId="0" fontId="6" fillId="0" borderId="0" xfId="27" applyAlignment="1">
      <alignment horizontal="left"/>
    </xf>
    <xf numFmtId="3" fontId="6" fillId="0" borderId="0" xfId="27" applyNumberFormat="1" applyAlignment="1"/>
    <xf numFmtId="3" fontId="6" fillId="3" borderId="0" xfId="27" applyNumberFormat="1" applyFill="1" applyAlignment="1"/>
    <xf numFmtId="0" fontId="6" fillId="3" borderId="0" xfId="27" applyFill="1" applyAlignment="1"/>
    <xf numFmtId="0" fontId="6" fillId="0" borderId="0" xfId="27" applyAlignment="1">
      <alignment horizontal="right" shrinkToFit="1"/>
    </xf>
    <xf numFmtId="0" fontId="6" fillId="0" borderId="0" xfId="27" applyFill="1" applyBorder="1" applyAlignment="1">
      <alignment horizontal="center"/>
    </xf>
    <xf numFmtId="0" fontId="6" fillId="0" borderId="0" xfId="27" applyBorder="1" applyAlignment="1">
      <alignment horizontal="center"/>
    </xf>
    <xf numFmtId="0" fontId="6" fillId="0" borderId="206" xfId="27" applyNumberFormat="1" applyFill="1" applyBorder="1" applyAlignment="1">
      <alignment horizontal="centerContinuous"/>
    </xf>
    <xf numFmtId="0" fontId="6" fillId="0" borderId="207" xfId="27" applyBorder="1" applyAlignment="1">
      <alignment horizontal="center" shrinkToFit="1"/>
    </xf>
    <xf numFmtId="0" fontId="6" fillId="0" borderId="208" xfId="27" applyBorder="1" applyAlignment="1">
      <alignment horizontal="center" shrinkToFit="1"/>
    </xf>
    <xf numFmtId="0" fontId="0" fillId="0" borderId="198" xfId="27" applyNumberFormat="1" applyFont="1" applyFill="1" applyBorder="1" applyAlignment="1">
      <alignment horizontal="centerContinuous"/>
    </xf>
    <xf numFmtId="0" fontId="0" fillId="0" borderId="123" xfId="27" applyNumberFormat="1" applyFont="1" applyFill="1" applyBorder="1" applyAlignment="1">
      <alignment shrinkToFit="1"/>
    </xf>
    <xf numFmtId="0" fontId="6" fillId="0" borderId="0" xfId="27" applyNumberFormat="1"/>
    <xf numFmtId="0" fontId="6" fillId="3" borderId="0" xfId="27" applyNumberFormat="1" applyFill="1"/>
    <xf numFmtId="0" fontId="0" fillId="0" borderId="209" xfId="27" applyNumberFormat="1" applyFont="1" applyFill="1" applyBorder="1" applyAlignment="1">
      <alignment horizontal="center"/>
    </xf>
    <xf numFmtId="0" fontId="0" fillId="0" borderId="157" xfId="27" applyNumberFormat="1" applyFont="1" applyFill="1" applyBorder="1" applyAlignment="1">
      <alignment horizontal="center"/>
    </xf>
    <xf numFmtId="0" fontId="0" fillId="0" borderId="210" xfId="27" applyNumberFormat="1" applyFont="1" applyFill="1" applyBorder="1" applyAlignment="1">
      <alignment horizontal="center"/>
    </xf>
    <xf numFmtId="0" fontId="0" fillId="0" borderId="0" xfId="27" applyNumberFormat="1" applyFont="1" applyFill="1" applyBorder="1" applyAlignment="1">
      <alignment horizontal="center"/>
    </xf>
    <xf numFmtId="0" fontId="0" fillId="0" borderId="157" xfId="27" applyNumberFormat="1" applyFont="1" applyFill="1" applyBorder="1" applyAlignment="1">
      <alignment shrinkToFit="1"/>
    </xf>
    <xf numFmtId="57" fontId="6" fillId="0" borderId="0" xfId="27" applyNumberFormat="1" applyAlignment="1">
      <alignment horizontal="left" shrinkToFit="1"/>
    </xf>
    <xf numFmtId="57" fontId="6" fillId="0" borderId="0" xfId="27" applyNumberFormat="1" applyAlignment="1">
      <alignment horizontal="right" shrinkToFit="1"/>
    </xf>
    <xf numFmtId="0" fontId="6" fillId="0" borderId="0" xfId="27" applyNumberFormat="1" applyAlignment="1">
      <alignment horizontal="center" shrinkToFit="1"/>
    </xf>
    <xf numFmtId="0" fontId="6" fillId="0" borderId="0" xfId="27" applyNumberFormat="1" applyAlignment="1">
      <alignment horizontal="center"/>
    </xf>
    <xf numFmtId="0" fontId="6" fillId="3" borderId="0" xfId="27" applyNumberFormat="1" applyFill="1" applyAlignment="1">
      <alignment horizontal="center"/>
    </xf>
    <xf numFmtId="0" fontId="6" fillId="0" borderId="0" xfId="27" applyNumberFormat="1" applyAlignment="1">
      <alignment horizontal="left"/>
    </xf>
    <xf numFmtId="0" fontId="6" fillId="0" borderId="0" xfId="27" applyNumberFormat="1" applyAlignment="1">
      <alignment horizontal="right"/>
    </xf>
    <xf numFmtId="38" fontId="0" fillId="0" borderId="0" xfId="10" applyFont="1" applyFill="1" applyAlignment="1">
      <alignment horizontal="left"/>
    </xf>
    <xf numFmtId="38" fontId="0" fillId="0" borderId="0" xfId="10" applyFont="1" applyFill="1" applyAlignment="1">
      <alignment horizontal="right"/>
    </xf>
    <xf numFmtId="0" fontId="6" fillId="0" borderId="0" xfId="27" applyNumberFormat="1" applyFill="1" applyAlignment="1">
      <alignment horizontal="center"/>
    </xf>
    <xf numFmtId="0" fontId="6" fillId="0" borderId="0" xfId="27" applyNumberFormat="1" applyBorder="1" applyAlignment="1">
      <alignment horizontal="center"/>
    </xf>
    <xf numFmtId="0" fontId="6" fillId="3" borderId="0" xfId="27" applyNumberFormat="1" applyFill="1" applyBorder="1" applyAlignment="1">
      <alignment horizontal="center"/>
    </xf>
    <xf numFmtId="38" fontId="0" fillId="0" borderId="115" xfId="10" applyFont="1" applyBorder="1" applyAlignment="1">
      <alignment horizontal="left"/>
    </xf>
    <xf numFmtId="38" fontId="0" fillId="0" borderId="113" xfId="10" applyFont="1" applyBorder="1" applyAlignment="1">
      <alignment horizontal="right"/>
    </xf>
    <xf numFmtId="38" fontId="6" fillId="0" borderId="0" xfId="27" applyNumberFormat="1" applyBorder="1" applyAlignment="1">
      <alignment horizontal="right"/>
    </xf>
    <xf numFmtId="0" fontId="6" fillId="0" borderId="0" xfId="27" applyNumberFormat="1" applyBorder="1" applyAlignment="1">
      <alignment horizontal="left"/>
    </xf>
    <xf numFmtId="0" fontId="6" fillId="0" borderId="0" xfId="27" applyNumberFormat="1" applyBorder="1" applyAlignment="1">
      <alignment horizontal="right"/>
    </xf>
    <xf numFmtId="0" fontId="6" fillId="0" borderId="0" xfId="27" applyNumberFormat="1" applyFill="1" applyAlignment="1">
      <alignment horizontal="right"/>
    </xf>
    <xf numFmtId="0" fontId="6" fillId="0" borderId="0" xfId="27" applyNumberFormat="1" applyFill="1" applyAlignment="1"/>
    <xf numFmtId="0" fontId="6" fillId="42" borderId="0" xfId="27" applyNumberFormat="1" applyFill="1" applyAlignment="1"/>
    <xf numFmtId="0" fontId="6" fillId="0" borderId="0" xfId="27" applyFill="1" applyAlignment="1">
      <alignment shrinkToFit="1"/>
    </xf>
    <xf numFmtId="0" fontId="6" fillId="42" borderId="0" xfId="27" applyFill="1" applyAlignment="1">
      <alignment shrinkToFit="1"/>
    </xf>
    <xf numFmtId="0" fontId="6" fillId="0" borderId="0" xfId="27" applyNumberFormat="1" applyFill="1" applyAlignment="1">
      <alignment shrinkToFit="1"/>
    </xf>
    <xf numFmtId="0" fontId="6" fillId="0" borderId="0" xfId="27" applyNumberFormat="1" applyFill="1" applyAlignment="1">
      <alignment horizontal="center" shrinkToFit="1"/>
    </xf>
    <xf numFmtId="0" fontId="6" fillId="42" borderId="0" xfId="27" applyNumberFormat="1" applyFill="1" applyAlignment="1">
      <alignment shrinkToFit="1"/>
    </xf>
    <xf numFmtId="38" fontId="6" fillId="0" borderId="0" xfId="27" applyNumberFormat="1" applyFill="1" applyAlignment="1">
      <alignment shrinkToFit="1"/>
    </xf>
    <xf numFmtId="38" fontId="6" fillId="42" borderId="0" xfId="27" applyNumberFormat="1" applyFill="1" applyAlignment="1">
      <alignment shrinkToFit="1"/>
    </xf>
    <xf numFmtId="0" fontId="6" fillId="0" borderId="0" xfId="27" applyNumberFormat="1" applyAlignment="1"/>
    <xf numFmtId="38" fontId="6" fillId="0" borderId="0" xfId="27" applyNumberFormat="1" applyAlignment="1">
      <alignment shrinkToFit="1"/>
    </xf>
    <xf numFmtId="0" fontId="6" fillId="0" borderId="0" xfId="27" applyNumberFormat="1" applyFill="1" applyBorder="1" applyAlignment="1">
      <alignment horizontal="center"/>
    </xf>
    <xf numFmtId="3" fontId="105" fillId="41" borderId="0" xfId="27" applyNumberFormat="1" applyFont="1" applyFill="1"/>
    <xf numFmtId="0" fontId="6" fillId="3" borderId="0" xfId="27" applyFill="1" applyAlignment="1">
      <alignment horizontal="left" indent="1"/>
    </xf>
    <xf numFmtId="0" fontId="6" fillId="3" borderId="0" xfId="27" applyFill="1" applyAlignment="1">
      <alignment horizontal="center" shrinkToFit="1"/>
    </xf>
    <xf numFmtId="0" fontId="6" fillId="3" borderId="0" xfId="27" applyFill="1" applyAlignment="1">
      <alignment shrinkToFit="1"/>
    </xf>
    <xf numFmtId="0" fontId="6" fillId="42" borderId="0" xfId="27" applyFill="1" applyAlignment="1">
      <alignment horizontal="center" shrinkToFit="1"/>
    </xf>
    <xf numFmtId="0" fontId="6" fillId="0" borderId="0" xfId="27" applyAlignment="1">
      <alignment horizontal="left" vertical="center"/>
    </xf>
    <xf numFmtId="0" fontId="6" fillId="0" borderId="0" xfId="144"/>
    <xf numFmtId="0" fontId="18" fillId="0" borderId="0" xfId="144" applyFont="1" applyAlignment="1">
      <alignment horizontal="center"/>
    </xf>
    <xf numFmtId="0" fontId="6" fillId="0" borderId="0" xfId="144" applyAlignment="1">
      <alignment horizontal="center"/>
    </xf>
    <xf numFmtId="0" fontId="105" fillId="0" borderId="0" xfId="144" applyFont="1"/>
    <xf numFmtId="189" fontId="18" fillId="0" borderId="0" xfId="144" applyNumberFormat="1" applyFont="1" applyFill="1" applyAlignment="1">
      <alignment horizontal="center"/>
    </xf>
    <xf numFmtId="0" fontId="18" fillId="0" borderId="0" xfId="144" applyFont="1" applyFill="1" applyAlignment="1">
      <alignment horizontal="center"/>
    </xf>
    <xf numFmtId="0" fontId="71" fillId="0" borderId="0" xfId="144" applyFont="1" applyFill="1" applyAlignment="1">
      <alignment horizontal="center"/>
    </xf>
    <xf numFmtId="0" fontId="12" fillId="0" borderId="59" xfId="143" applyFont="1" applyFill="1" applyBorder="1" applyAlignment="1">
      <alignment horizontal="center" vertical="center"/>
    </xf>
    <xf numFmtId="38" fontId="12" fillId="0" borderId="59" xfId="10" applyFont="1" applyFill="1" applyBorder="1" applyAlignment="1">
      <alignment horizontal="center" vertical="center" wrapText="1"/>
    </xf>
    <xf numFmtId="0" fontId="12" fillId="0" borderId="59" xfId="143" applyFont="1" applyFill="1" applyBorder="1" applyAlignment="1">
      <alignment horizontal="center" vertical="center" wrapText="1"/>
    </xf>
    <xf numFmtId="0" fontId="12" fillId="3" borderId="59" xfId="143" applyFont="1" applyFill="1" applyBorder="1" applyAlignment="1">
      <alignment horizontal="center" vertical="center" wrapText="1"/>
    </xf>
    <xf numFmtId="38" fontId="12" fillId="3" borderId="59" xfId="10" applyFont="1" applyFill="1" applyBorder="1" applyAlignment="1">
      <alignment horizontal="center" vertical="center" wrapText="1"/>
    </xf>
    <xf numFmtId="176" fontId="40" fillId="0" borderId="10" xfId="143" applyNumberFormat="1" applyFont="1" applyFill="1" applyBorder="1" applyAlignment="1">
      <alignment vertical="center"/>
    </xf>
    <xf numFmtId="176" fontId="40" fillId="0" borderId="9" xfId="143" applyNumberFormat="1" applyFont="1" applyFill="1" applyBorder="1" applyAlignment="1">
      <alignment vertical="center"/>
    </xf>
    <xf numFmtId="176" fontId="40" fillId="43" borderId="9" xfId="143" applyNumberFormat="1" applyFont="1" applyFill="1" applyBorder="1" applyAlignment="1">
      <alignment vertical="center"/>
    </xf>
    <xf numFmtId="176" fontId="40" fillId="43" borderId="53" xfId="143" applyNumberFormat="1" applyFont="1" applyFill="1" applyBorder="1" applyAlignment="1">
      <alignment vertical="center"/>
    </xf>
    <xf numFmtId="176" fontId="12" fillId="0" borderId="59" xfId="143" applyNumberFormat="1" applyFont="1" applyFill="1" applyBorder="1" applyAlignment="1" applyProtection="1">
      <alignment vertical="center"/>
      <protection locked="0"/>
    </xf>
    <xf numFmtId="176" fontId="12" fillId="44" borderId="59" xfId="143" applyNumberFormat="1" applyFont="1" applyFill="1" applyBorder="1" applyAlignment="1" applyProtection="1">
      <alignment vertical="center"/>
      <protection locked="0"/>
    </xf>
    <xf numFmtId="38" fontId="12" fillId="44" borderId="59" xfId="10" applyFont="1" applyFill="1" applyBorder="1" applyAlignment="1" applyProtection="1">
      <alignment vertical="center"/>
      <protection locked="0"/>
    </xf>
    <xf numFmtId="38" fontId="12" fillId="0" borderId="59" xfId="10" applyFont="1" applyFill="1" applyBorder="1" applyAlignment="1" applyProtection="1">
      <alignment vertical="center"/>
      <protection locked="0"/>
    </xf>
    <xf numFmtId="176" fontId="40" fillId="0" borderId="59" xfId="143" applyNumberFormat="1" applyFont="1" applyFill="1" applyBorder="1" applyAlignment="1" applyProtection="1">
      <alignment vertical="center"/>
      <protection locked="0"/>
    </xf>
    <xf numFmtId="186" fontId="12" fillId="0" borderId="0" xfId="10" applyNumberFormat="1" applyFont="1" applyFill="1" applyBorder="1" applyAlignment="1">
      <alignment vertical="center"/>
    </xf>
    <xf numFmtId="176" fontId="106" fillId="0" borderId="37" xfId="143" applyNumberFormat="1" applyFont="1" applyFill="1" applyBorder="1" applyAlignment="1">
      <alignment vertical="center"/>
    </xf>
    <xf numFmtId="176" fontId="106" fillId="43" borderId="37" xfId="143" applyNumberFormat="1" applyFont="1" applyFill="1" applyBorder="1" applyAlignment="1">
      <alignment vertical="center"/>
    </xf>
    <xf numFmtId="186" fontId="12" fillId="43" borderId="37" xfId="20" applyNumberFormat="1" applyFont="1" applyFill="1" applyBorder="1" applyAlignment="1">
      <alignment vertical="center"/>
    </xf>
    <xf numFmtId="0" fontId="6" fillId="0" borderId="59" xfId="144" applyFill="1" applyBorder="1" applyProtection="1">
      <protection locked="0"/>
    </xf>
    <xf numFmtId="0" fontId="6" fillId="44" borderId="59" xfId="144" applyFill="1" applyBorder="1" applyProtection="1">
      <protection locked="0"/>
    </xf>
    <xf numFmtId="176" fontId="106" fillId="0" borderId="59" xfId="143" applyNumberFormat="1" applyFont="1" applyFill="1" applyBorder="1" applyAlignment="1">
      <alignment vertical="center"/>
    </xf>
    <xf numFmtId="38" fontId="12" fillId="0" borderId="59" xfId="10" applyFont="1" applyFill="1" applyBorder="1" applyAlignment="1">
      <alignment vertical="center"/>
    </xf>
    <xf numFmtId="176" fontId="106" fillId="43" borderId="59" xfId="143" applyNumberFormat="1" applyFont="1" applyFill="1" applyBorder="1" applyAlignment="1">
      <alignment vertical="center"/>
    </xf>
    <xf numFmtId="38" fontId="12" fillId="43" borderId="59" xfId="10" applyFont="1" applyFill="1" applyBorder="1" applyAlignment="1">
      <alignment vertical="center"/>
    </xf>
    <xf numFmtId="176" fontId="40" fillId="0" borderId="59" xfId="143" applyNumberFormat="1" applyFont="1" applyFill="1" applyBorder="1" applyAlignment="1">
      <alignment vertical="center"/>
    </xf>
    <xf numFmtId="176" fontId="40" fillId="44" borderId="59" xfId="143" applyNumberFormat="1" applyFont="1" applyFill="1" applyBorder="1" applyAlignment="1">
      <alignment vertical="center"/>
    </xf>
    <xf numFmtId="176" fontId="40" fillId="43" borderId="59" xfId="143" applyNumberFormat="1" applyFont="1" applyFill="1" applyBorder="1" applyAlignment="1">
      <alignment vertical="center"/>
    </xf>
    <xf numFmtId="38" fontId="12" fillId="3" borderId="59" xfId="10" applyFont="1" applyFill="1" applyBorder="1" applyAlignment="1" applyProtection="1">
      <alignment vertical="center"/>
      <protection locked="0"/>
    </xf>
    <xf numFmtId="176" fontId="12" fillId="45" borderId="59" xfId="143" applyNumberFormat="1" applyFont="1" applyFill="1" applyBorder="1" applyAlignment="1" applyProtection="1">
      <alignment vertical="center"/>
      <protection locked="0"/>
    </xf>
    <xf numFmtId="38" fontId="12" fillId="45" borderId="59" xfId="10" applyFont="1" applyFill="1" applyBorder="1" applyAlignment="1" applyProtection="1">
      <alignment vertical="center"/>
      <protection locked="0"/>
    </xf>
    <xf numFmtId="176" fontId="12" fillId="0" borderId="10" xfId="143" applyNumberFormat="1" applyFont="1" applyFill="1" applyBorder="1" applyAlignment="1" applyProtection="1">
      <alignment vertical="center"/>
      <protection locked="0"/>
    </xf>
    <xf numFmtId="176" fontId="12" fillId="0" borderId="9" xfId="143" applyNumberFormat="1" applyFont="1" applyFill="1" applyBorder="1" applyAlignment="1" applyProtection="1">
      <alignment vertical="center"/>
      <protection locked="0"/>
    </xf>
    <xf numFmtId="38" fontId="12" fillId="0" borderId="9" xfId="10" applyFont="1" applyFill="1" applyBorder="1" applyAlignment="1" applyProtection="1">
      <alignment vertical="center"/>
      <protection locked="0"/>
    </xf>
    <xf numFmtId="38" fontId="12" fillId="0" borderId="53" xfId="10" applyFont="1" applyFill="1" applyBorder="1" applyAlignment="1" applyProtection="1">
      <alignment vertical="center"/>
      <protection locked="0"/>
    </xf>
    <xf numFmtId="176" fontId="40" fillId="0" borderId="53" xfId="143" applyNumberFormat="1" applyFont="1" applyFill="1" applyBorder="1" applyAlignment="1">
      <alignment vertical="center"/>
    </xf>
    <xf numFmtId="186" fontId="12" fillId="0" borderId="37" xfId="20" applyNumberFormat="1" applyFont="1" applyFill="1" applyBorder="1" applyAlignment="1">
      <alignment vertical="center"/>
    </xf>
    <xf numFmtId="176" fontId="12" fillId="3" borderId="59" xfId="143" applyNumberFormat="1" applyFont="1" applyFill="1" applyBorder="1" applyAlignment="1" applyProtection="1">
      <alignment vertical="center"/>
      <protection locked="0"/>
    </xf>
    <xf numFmtId="176" fontId="40" fillId="3" borderId="59" xfId="143" applyNumberFormat="1" applyFont="1" applyFill="1" applyBorder="1" applyAlignment="1" applyProtection="1">
      <alignment vertical="center"/>
      <protection locked="0"/>
    </xf>
    <xf numFmtId="176" fontId="12" fillId="3" borderId="59" xfId="143" applyNumberFormat="1" applyFont="1" applyFill="1" applyBorder="1" applyAlignment="1" applyProtection="1">
      <alignment vertical="center" shrinkToFit="1"/>
      <protection locked="0"/>
    </xf>
    <xf numFmtId="0" fontId="19" fillId="0" borderId="14" xfId="144" applyFont="1" applyBorder="1" applyAlignment="1">
      <alignment horizontal="center" vertical="center"/>
    </xf>
    <xf numFmtId="0" fontId="12" fillId="3" borderId="203" xfId="0" applyFont="1" applyFill="1" applyBorder="1" applyAlignment="1">
      <alignment vertical="center"/>
    </xf>
    <xf numFmtId="0" fontId="12" fillId="3" borderId="200" xfId="0" applyFont="1" applyFill="1" applyBorder="1" applyAlignment="1">
      <alignment vertical="center"/>
    </xf>
    <xf numFmtId="38" fontId="18" fillId="0" borderId="0" xfId="144" applyNumberFormat="1" applyFont="1" applyFill="1" applyAlignment="1">
      <alignment horizontal="center"/>
    </xf>
    <xf numFmtId="38" fontId="6" fillId="0" borderId="0" xfId="144" applyNumberFormat="1"/>
    <xf numFmtId="38" fontId="12" fillId="44" borderId="0" xfId="10" applyFont="1" applyFill="1" applyBorder="1" applyAlignment="1" applyProtection="1">
      <alignment vertical="center"/>
      <protection locked="0"/>
    </xf>
    <xf numFmtId="38" fontId="6" fillId="0" borderId="0" xfId="1" applyFont="1" applyFill="1" applyBorder="1" applyAlignment="1">
      <alignment vertical="center"/>
    </xf>
    <xf numFmtId="38" fontId="14" fillId="0" borderId="0" xfId="1" applyFont="1" applyFill="1" applyBorder="1" applyAlignment="1">
      <alignment vertical="center"/>
    </xf>
    <xf numFmtId="0" fontId="14" fillId="0" borderId="0" xfId="0" applyFont="1" applyFill="1" applyBorder="1" applyAlignment="1">
      <alignment vertical="center"/>
    </xf>
    <xf numFmtId="38" fontId="18" fillId="0" borderId="0" xfId="144" applyNumberFormat="1" applyFont="1"/>
    <xf numFmtId="0" fontId="7" fillId="0" borderId="0" xfId="5" applyFont="1" applyAlignment="1">
      <alignment horizontal="distributed" vertical="center"/>
    </xf>
    <xf numFmtId="0" fontId="0" fillId="0" borderId="0" xfId="0" applyAlignment="1">
      <alignment horizontal="distributed" vertical="center"/>
    </xf>
    <xf numFmtId="0" fontId="56" fillId="0" borderId="0" xfId="5" applyFont="1" applyAlignment="1">
      <alignment horizontal="center" vertical="center"/>
    </xf>
    <xf numFmtId="0" fontId="18" fillId="0" borderId="0" xfId="0" applyFont="1" applyAlignment="1">
      <alignment horizontal="right" vertical="center"/>
    </xf>
    <xf numFmtId="0" fontId="19" fillId="0" borderId="0" xfId="0" applyFont="1" applyBorder="1" applyAlignment="1">
      <alignment horizontal="center" vertical="center"/>
    </xf>
    <xf numFmtId="0" fontId="0" fillId="0" borderId="0" xfId="0" applyFont="1" applyBorder="1" applyAlignment="1">
      <alignment horizontal="center" wrapText="1"/>
    </xf>
    <xf numFmtId="0" fontId="0" fillId="0" borderId="0" xfId="0" applyFont="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right" vertical="center"/>
    </xf>
    <xf numFmtId="0" fontId="7" fillId="0" borderId="9" xfId="0" applyFont="1" applyBorder="1" applyAlignment="1">
      <alignment horizontal="right" vertical="center"/>
    </xf>
    <xf numFmtId="0" fontId="25" fillId="0" borderId="0" xfId="0" applyFont="1" applyAlignment="1">
      <alignment horizontal="right" vertical="center"/>
    </xf>
    <xf numFmtId="0" fontId="26" fillId="0" borderId="0" xfId="0" applyFont="1" applyBorder="1" applyAlignment="1">
      <alignment horizontal="center"/>
    </xf>
    <xf numFmtId="0" fontId="27" fillId="0" borderId="0" xfId="0" applyFont="1" applyBorder="1" applyAlignment="1">
      <alignment horizontal="center"/>
    </xf>
    <xf numFmtId="0" fontId="27" fillId="2" borderId="25"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1" xfId="0" applyFont="1" applyFill="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16" xfId="0" applyFont="1" applyBorder="1" applyAlignment="1">
      <alignment horizontal="right" vertical="center"/>
    </xf>
    <xf numFmtId="0" fontId="7" fillId="0" borderId="14" xfId="0" applyFont="1" applyBorder="1" applyAlignment="1">
      <alignment horizontal="right"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29"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78"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40" fillId="0" borderId="0" xfId="0" applyFont="1" applyAlignment="1">
      <alignment horizontal="right" vertical="center"/>
    </xf>
    <xf numFmtId="0" fontId="9" fillId="0" borderId="0" xfId="0" applyFont="1" applyAlignment="1">
      <alignment horizontal="center" vertical="center"/>
    </xf>
    <xf numFmtId="0" fontId="0" fillId="0" borderId="0" xfId="0" applyFont="1" applyBorder="1" applyAlignment="1">
      <alignment horizontal="center" vertical="center"/>
    </xf>
    <xf numFmtId="0" fontId="7"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4" xfId="0" applyFont="1" applyFill="1" applyBorder="1" applyAlignment="1">
      <alignment vertical="center"/>
    </xf>
    <xf numFmtId="0" fontId="6" fillId="2" borderId="26" xfId="0" applyFont="1" applyFill="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5" xfId="0" applyFont="1" applyFill="1" applyBorder="1" applyAlignment="1">
      <alignment horizontal="left" vertical="center"/>
    </xf>
    <xf numFmtId="0" fontId="7" fillId="0" borderId="17" xfId="0" applyFont="1" applyBorder="1" applyAlignment="1">
      <alignment horizontal="center" vertical="center"/>
    </xf>
    <xf numFmtId="0" fontId="12" fillId="0" borderId="10" xfId="4" applyFont="1" applyBorder="1" applyAlignment="1">
      <alignment horizontal="center" vertical="center"/>
    </xf>
    <xf numFmtId="0" fontId="12" fillId="0" borderId="53" xfId="4" applyFont="1" applyBorder="1" applyAlignment="1">
      <alignment horizontal="center" vertical="center"/>
    </xf>
    <xf numFmtId="0" fontId="12" fillId="0" borderId="59" xfId="4" applyFont="1" applyBorder="1" applyAlignment="1">
      <alignment horizontal="center" vertical="center"/>
    </xf>
    <xf numFmtId="0" fontId="50" fillId="0" borderId="10" xfId="0" applyFont="1" applyBorder="1" applyAlignment="1">
      <alignment horizontal="left" vertical="center"/>
    </xf>
    <xf numFmtId="0" fontId="49" fillId="0" borderId="53" xfId="0" applyFont="1" applyBorder="1" applyAlignment="1">
      <alignment horizontal="left" vertical="center"/>
    </xf>
    <xf numFmtId="0" fontId="12" fillId="0" borderId="59" xfId="4" applyFont="1" applyBorder="1" applyAlignment="1">
      <alignment horizontal="left" vertical="center" wrapText="1"/>
    </xf>
    <xf numFmtId="0" fontId="12" fillId="0" borderId="59" xfId="4" applyFont="1" applyBorder="1" applyAlignment="1">
      <alignment horizontal="left" vertical="center"/>
    </xf>
    <xf numFmtId="0" fontId="12" fillId="0" borderId="10" xfId="4" applyFont="1" applyBorder="1" applyAlignment="1">
      <alignment horizontal="left" vertical="center"/>
    </xf>
    <xf numFmtId="0" fontId="12" fillId="0" borderId="53" xfId="4" applyFont="1" applyBorder="1" applyAlignment="1">
      <alignment horizontal="left" vertical="center"/>
    </xf>
    <xf numFmtId="0" fontId="12" fillId="0" borderId="59" xfId="4" applyFont="1" applyBorder="1" applyAlignment="1">
      <alignment horizontal="center" vertical="center" wrapText="1"/>
    </xf>
    <xf numFmtId="0" fontId="49" fillId="0" borderId="59" xfId="0" applyFont="1" applyBorder="1" applyAlignment="1">
      <alignment horizontal="center" vertical="center"/>
    </xf>
    <xf numFmtId="0" fontId="12" fillId="2" borderId="59" xfId="4" applyFont="1" applyFill="1" applyBorder="1" applyAlignment="1">
      <alignment horizontal="left" vertical="center"/>
    </xf>
    <xf numFmtId="0" fontId="12" fillId="0" borderId="10" xfId="4" applyFont="1" applyBorder="1" applyAlignment="1">
      <alignment horizontal="center" vertical="center" wrapText="1"/>
    </xf>
    <xf numFmtId="0" fontId="12" fillId="0" borderId="9" xfId="4" applyFont="1" applyBorder="1" applyAlignment="1">
      <alignment horizontal="center" vertical="center" wrapText="1"/>
    </xf>
    <xf numFmtId="0" fontId="12" fillId="2" borderId="59" xfId="4" applyFont="1" applyFill="1" applyBorder="1" applyAlignment="1">
      <alignment horizontal="left" vertical="center" wrapText="1"/>
    </xf>
    <xf numFmtId="0" fontId="12" fillId="0" borderId="53" xfId="4" applyFont="1" applyBorder="1" applyAlignment="1">
      <alignment horizontal="center" vertical="center" wrapText="1"/>
    </xf>
    <xf numFmtId="0" fontId="12" fillId="0" borderId="10" xfId="4" applyFont="1" applyBorder="1" applyAlignment="1">
      <alignment horizontal="left" vertical="center" wrapText="1"/>
    </xf>
    <xf numFmtId="0" fontId="12" fillId="0" borderId="53" xfId="4" applyFont="1" applyBorder="1" applyAlignment="1">
      <alignment horizontal="left" vertical="center" wrapText="1"/>
    </xf>
    <xf numFmtId="0" fontId="12" fillId="0" borderId="59" xfId="4" applyFont="1" applyFill="1" applyBorder="1" applyAlignment="1">
      <alignment horizontal="left" vertical="center" wrapText="1"/>
    </xf>
    <xf numFmtId="0" fontId="12" fillId="0" borderId="10"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0" borderId="59" xfId="4" applyFont="1" applyFill="1" applyBorder="1" applyAlignment="1">
      <alignment horizontal="left" vertical="center"/>
    </xf>
    <xf numFmtId="0" fontId="49" fillId="0" borderId="59" xfId="0" applyFont="1" applyBorder="1" applyAlignment="1">
      <alignment horizontal="left" vertical="center"/>
    </xf>
    <xf numFmtId="0" fontId="42"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7" fillId="0" borderId="0" xfId="0" applyFont="1" applyAlignment="1">
      <alignment horizontal="left" vertical="center"/>
    </xf>
    <xf numFmtId="0" fontId="0" fillId="0" borderId="0" xfId="0" applyBorder="1" applyAlignment="1">
      <alignment horizontal="right" vertical="center"/>
    </xf>
    <xf numFmtId="0" fontId="50" fillId="0" borderId="59" xfId="0" applyFont="1" applyBorder="1" applyAlignment="1">
      <alignment horizontal="center" vertical="center" wrapText="1"/>
    </xf>
    <xf numFmtId="176" fontId="0" fillId="2" borderId="21" xfId="1" applyNumberFormat="1" applyFont="1" applyFill="1" applyBorder="1" applyAlignment="1">
      <alignment horizontal="right" vertical="center"/>
    </xf>
    <xf numFmtId="176" fontId="0" fillId="2" borderId="22" xfId="1" applyNumberFormat="1" applyFont="1" applyFill="1" applyBorder="1" applyAlignment="1">
      <alignment horizontal="righ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38" fontId="0" fillId="2" borderId="40" xfId="1" applyFont="1" applyFill="1" applyBorder="1" applyAlignment="1">
      <alignment horizontal="right" vertical="center"/>
    </xf>
    <xf numFmtId="38" fontId="0" fillId="2" borderId="29" xfId="1" applyFont="1" applyFill="1" applyBorder="1" applyAlignment="1">
      <alignment horizontal="right" vertical="center"/>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23" xfId="1" applyFont="1" applyFill="1" applyBorder="1" applyAlignment="1">
      <alignment horizontal="center" vertical="center"/>
    </xf>
    <xf numFmtId="38" fontId="0" fillId="2" borderId="3" xfId="1" applyFont="1" applyFill="1" applyBorder="1" applyAlignment="1">
      <alignment horizontal="right" vertical="center"/>
    </xf>
    <xf numFmtId="38" fontId="0" fillId="2" borderId="4" xfId="1" applyFont="1" applyFill="1" applyBorder="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3" xfId="0" applyFont="1" applyBorder="1" applyAlignment="1">
      <alignment horizontal="center" vertical="center"/>
    </xf>
    <xf numFmtId="176" fontId="0" fillId="2" borderId="6" xfId="1" applyNumberFormat="1" applyFont="1" applyFill="1" applyBorder="1" applyAlignment="1">
      <alignment horizontal="right" vertical="center"/>
    </xf>
    <xf numFmtId="176" fontId="0" fillId="2" borderId="7" xfId="1" applyNumberFormat="1" applyFont="1" applyFill="1" applyBorder="1" applyAlignment="1">
      <alignment horizontal="righ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38" fontId="0" fillId="2" borderId="16" xfId="1" applyFont="1" applyFill="1" applyBorder="1" applyAlignment="1">
      <alignment horizontal="right" vertical="center"/>
    </xf>
    <xf numFmtId="38" fontId="0" fillId="2" borderId="17" xfId="1" applyFont="1" applyFill="1" applyBorder="1" applyAlignment="1">
      <alignment horizontal="right" vertical="center"/>
    </xf>
    <xf numFmtId="176" fontId="0" fillId="0" borderId="6" xfId="1" applyNumberFormat="1" applyFont="1" applyFill="1" applyBorder="1" applyAlignment="1">
      <alignment horizontal="right" vertical="center"/>
    </xf>
    <xf numFmtId="176" fontId="0" fillId="0" borderId="7" xfId="1" applyNumberFormat="1" applyFont="1" applyFill="1" applyBorder="1" applyAlignment="1">
      <alignment horizontal="right"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176" fontId="0" fillId="2" borderId="27" xfId="1" applyNumberFormat="1" applyFont="1" applyFill="1" applyBorder="1" applyAlignment="1">
      <alignment horizontal="right" vertical="center"/>
    </xf>
    <xf numFmtId="176" fontId="0" fillId="2" borderId="28" xfId="1" applyNumberFormat="1" applyFont="1" applyFill="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0" fontId="11" fillId="0" borderId="0" xfId="0" applyFont="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6" fillId="0" borderId="155" xfId="27" applyFill="1" applyBorder="1" applyAlignment="1">
      <alignment horizontal="center"/>
    </xf>
    <xf numFmtId="0" fontId="6" fillId="0" borderId="155" xfId="27" applyFill="1" applyBorder="1" applyAlignment="1">
      <alignment horizontal="center" shrinkToFit="1"/>
    </xf>
    <xf numFmtId="38" fontId="0" fillId="0" borderId="198" xfId="10" applyFont="1" applyBorder="1" applyAlignment="1">
      <alignment horizontal="center"/>
    </xf>
    <xf numFmtId="0" fontId="12" fillId="9" borderId="131" xfId="0" applyFont="1" applyFill="1" applyBorder="1" applyAlignment="1">
      <alignment horizontal="center" vertical="center"/>
    </xf>
    <xf numFmtId="0" fontId="0" fillId="9" borderId="90" xfId="0" applyFill="1" applyBorder="1" applyAlignment="1">
      <alignment horizontal="center" vertical="center"/>
    </xf>
    <xf numFmtId="0" fontId="0" fillId="0" borderId="60" xfId="0" applyFont="1" applyBorder="1" applyAlignment="1">
      <alignment horizontal="left" vertical="center" indent="1" shrinkToFit="1"/>
    </xf>
    <xf numFmtId="0" fontId="0" fillId="0" borderId="37" xfId="0" applyFont="1" applyBorder="1" applyAlignment="1">
      <alignment horizontal="left" vertical="center" indent="1"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3" xfId="0" applyFont="1" applyFill="1" applyBorder="1" applyAlignment="1">
      <alignment horizontal="center" vertical="center"/>
    </xf>
    <xf numFmtId="0" fontId="26" fillId="0" borderId="0" xfId="37" applyFont="1" applyBorder="1" applyAlignment="1">
      <alignment vertical="center"/>
    </xf>
    <xf numFmtId="0" fontId="68" fillId="0" borderId="14" xfId="37" applyFont="1" applyBorder="1" applyAlignment="1">
      <alignment vertical="center"/>
    </xf>
    <xf numFmtId="0" fontId="7" fillId="8" borderId="144" xfId="37" applyFont="1" applyFill="1" applyBorder="1" applyAlignment="1">
      <alignment horizontal="center" vertical="center" shrinkToFit="1"/>
    </xf>
    <xf numFmtId="0" fontId="7" fillId="8" borderId="10" xfId="37" applyFont="1" applyFill="1" applyBorder="1" applyAlignment="1">
      <alignment horizontal="center" vertical="center" shrinkToFit="1"/>
    </xf>
    <xf numFmtId="0" fontId="7" fillId="8" borderId="9" xfId="37" applyFont="1" applyFill="1" applyBorder="1" applyAlignment="1">
      <alignment horizontal="center" vertical="center" shrinkToFit="1"/>
    </xf>
    <xf numFmtId="0" fontId="7" fillId="8" borderId="53" xfId="37" applyFont="1" applyFill="1" applyBorder="1" applyAlignment="1">
      <alignment horizontal="center" vertical="center" shrinkToFit="1"/>
    </xf>
    <xf numFmtId="0" fontId="68" fillId="0" borderId="0" xfId="37" applyFont="1" applyBorder="1" applyAlignment="1">
      <alignment vertical="center"/>
    </xf>
    <xf numFmtId="0" fontId="6" fillId="8" borderId="10" xfId="37" applyFont="1" applyFill="1" applyBorder="1" applyAlignment="1">
      <alignment horizontal="center" vertical="center" shrinkToFit="1"/>
    </xf>
    <xf numFmtId="0" fontId="6" fillId="8" borderId="53" xfId="37" applyFont="1" applyFill="1" applyBorder="1" applyAlignment="1">
      <alignment horizontal="center" vertical="center" shrinkToFit="1"/>
    </xf>
    <xf numFmtId="0" fontId="7" fillId="8" borderId="145" xfId="37" applyFont="1" applyFill="1" applyBorder="1" applyAlignment="1">
      <alignment horizontal="center" vertical="center" shrinkToFit="1"/>
    </xf>
    <xf numFmtId="0" fontId="7" fillId="8" borderId="146" xfId="37" applyFont="1" applyFill="1" applyBorder="1" applyAlignment="1">
      <alignment horizontal="center" vertical="center" shrinkToFit="1"/>
    </xf>
    <xf numFmtId="0" fontId="7" fillId="8" borderId="147" xfId="37" applyFont="1" applyFill="1" applyBorder="1" applyAlignment="1">
      <alignment horizontal="center" vertical="center" shrinkToFit="1"/>
    </xf>
    <xf numFmtId="0" fontId="0" fillId="8" borderId="10" xfId="37" applyFont="1" applyFill="1" applyBorder="1" applyAlignment="1">
      <alignment horizontal="center" vertical="center" shrinkToFit="1"/>
    </xf>
    <xf numFmtId="0" fontId="7" fillId="8" borderId="10" xfId="37" applyFont="1" applyFill="1" applyBorder="1" applyAlignment="1">
      <alignment horizontal="center" vertical="center"/>
    </xf>
    <xf numFmtId="0" fontId="7" fillId="8" borderId="9" xfId="37" applyFont="1" applyFill="1" applyBorder="1" applyAlignment="1">
      <alignment horizontal="center" vertical="center"/>
    </xf>
    <xf numFmtId="0" fontId="7" fillId="8" borderId="53" xfId="37" applyFont="1" applyFill="1" applyBorder="1" applyAlignment="1">
      <alignment horizontal="center" vertical="center"/>
    </xf>
    <xf numFmtId="0" fontId="7" fillId="8" borderId="145" xfId="37" applyFont="1" applyFill="1" applyBorder="1" applyAlignment="1">
      <alignment horizontal="center" vertical="center" wrapText="1"/>
    </xf>
    <xf numFmtId="0" fontId="7" fillId="8" borderId="146" xfId="37" applyFont="1" applyFill="1" applyBorder="1" applyAlignment="1">
      <alignment horizontal="center" vertical="center" wrapText="1"/>
    </xf>
    <xf numFmtId="0" fontId="7" fillId="8" borderId="147" xfId="37" applyFont="1" applyFill="1" applyBorder="1" applyAlignment="1">
      <alignment horizontal="center" vertical="center" wrapText="1"/>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38" fontId="12" fillId="9" borderId="130" xfId="10" applyFont="1" applyFill="1" applyBorder="1" applyAlignment="1">
      <alignment horizontal="center" vertical="center" wrapText="1"/>
    </xf>
    <xf numFmtId="38" fontId="12" fillId="9" borderId="74" xfId="10" applyFont="1" applyFill="1" applyBorder="1" applyAlignment="1">
      <alignment horizontal="center" vertical="center" wrapText="1"/>
    </xf>
    <xf numFmtId="38" fontId="12" fillId="10" borderId="131" xfId="10" applyFont="1" applyFill="1" applyBorder="1" applyAlignment="1">
      <alignment horizontal="center" vertical="center" wrapText="1"/>
    </xf>
    <xf numFmtId="38" fontId="12" fillId="10" borderId="90" xfId="10" applyFont="1" applyFill="1" applyBorder="1" applyAlignment="1">
      <alignment horizontal="center" vertical="center" wrapText="1"/>
    </xf>
    <xf numFmtId="38" fontId="12" fillId="10" borderId="30" xfId="10" applyFont="1" applyFill="1" applyBorder="1" applyAlignment="1">
      <alignment horizontal="center" vertical="center" wrapText="1"/>
    </xf>
    <xf numFmtId="38" fontId="12" fillId="10" borderId="43" xfId="10" applyFont="1" applyFill="1" applyBorder="1" applyAlignment="1">
      <alignment horizontal="center" vertical="center" wrapText="1"/>
    </xf>
    <xf numFmtId="0" fontId="12" fillId="9" borderId="30" xfId="37" applyFont="1" applyFill="1" applyBorder="1" applyAlignment="1">
      <alignment horizontal="center" vertical="center" wrapText="1"/>
    </xf>
    <xf numFmtId="0" fontId="12" fillId="9" borderId="92" xfId="37" applyFont="1" applyFill="1" applyBorder="1" applyAlignment="1">
      <alignment horizontal="center" vertical="center" wrapText="1"/>
    </xf>
    <xf numFmtId="0" fontId="12" fillId="9" borderId="91" xfId="37" applyFont="1" applyFill="1" applyBorder="1" applyAlignment="1">
      <alignment horizontal="center" vertical="center" wrapText="1"/>
    </xf>
    <xf numFmtId="0" fontId="12" fillId="0" borderId="149" xfId="37" applyFont="1" applyBorder="1" applyAlignment="1">
      <alignment horizontal="center" vertical="center" wrapText="1"/>
    </xf>
    <xf numFmtId="38" fontId="12" fillId="9" borderId="131" xfId="10" applyFont="1" applyFill="1" applyBorder="1" applyAlignment="1">
      <alignment horizontal="center" vertical="center" wrapText="1"/>
    </xf>
    <xf numFmtId="38" fontId="12" fillId="9" borderId="90" xfId="10" applyFont="1" applyFill="1" applyBorder="1" applyAlignment="1">
      <alignment horizontal="center" vertical="center" wrapText="1"/>
    </xf>
    <xf numFmtId="38" fontId="12" fillId="9" borderId="148" xfId="10" applyFont="1" applyFill="1" applyBorder="1" applyAlignment="1">
      <alignment horizontal="center" vertical="center" wrapText="1"/>
    </xf>
    <xf numFmtId="38" fontId="12" fillId="9" borderId="97" xfId="10" applyFont="1" applyFill="1" applyBorder="1" applyAlignment="1">
      <alignment horizontal="center" vertical="center" wrapText="1"/>
    </xf>
    <xf numFmtId="0" fontId="75" fillId="16" borderId="25" xfId="40" applyNumberFormat="1" applyFont="1" applyFill="1" applyBorder="1" applyAlignment="1">
      <alignment horizontal="center" vertical="center" wrapText="1" shrinkToFit="1"/>
    </xf>
    <xf numFmtId="0" fontId="75" fillId="16" borderId="24" xfId="40" applyNumberFormat="1" applyFont="1" applyFill="1" applyBorder="1" applyAlignment="1">
      <alignment horizontal="center" vertical="center" wrapText="1" shrinkToFit="1"/>
    </xf>
    <xf numFmtId="0" fontId="75" fillId="16" borderId="28" xfId="40" applyNumberFormat="1" applyFont="1" applyFill="1" applyBorder="1" applyAlignment="1">
      <alignment horizontal="center" vertical="center" wrapText="1" shrinkToFit="1"/>
    </xf>
    <xf numFmtId="0" fontId="75" fillId="16" borderId="148"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75" fillId="16" borderId="31" xfId="40" applyNumberFormat="1" applyFont="1" applyFill="1" applyBorder="1" applyAlignment="1">
      <alignment horizontal="center" vertical="center" wrapText="1" shrinkToFit="1"/>
    </xf>
    <xf numFmtId="0" fontId="75" fillId="16" borderId="43" xfId="40" applyNumberFormat="1" applyFont="1" applyFill="1" applyBorder="1" applyAlignment="1">
      <alignment horizontal="center" vertical="center" wrapText="1" shrinkToFit="1"/>
    </xf>
    <xf numFmtId="0" fontId="75" fillId="16" borderId="30" xfId="40" applyFont="1" applyFill="1" applyBorder="1" applyAlignment="1">
      <alignment horizontal="center" vertical="center" wrapText="1" shrinkToFit="1"/>
    </xf>
    <xf numFmtId="0" fontId="75" fillId="16" borderId="43" xfId="40" applyFont="1" applyFill="1" applyBorder="1" applyAlignment="1">
      <alignment horizontal="center" vertical="center" wrapText="1" shrinkToFit="1"/>
    </xf>
    <xf numFmtId="38" fontId="75" fillId="15" borderId="40" xfId="42" applyFont="1" applyFill="1" applyBorder="1" applyAlignment="1">
      <alignment horizontal="center" vertical="center" shrinkToFit="1"/>
    </xf>
    <xf numFmtId="38" fontId="75" fillId="15" borderId="39" xfId="42" applyFont="1" applyFill="1" applyBorder="1" applyAlignment="1">
      <alignment horizontal="center" vertical="center" shrinkToFit="1"/>
    </xf>
    <xf numFmtId="38" fontId="75" fillId="15" borderId="44" xfId="42" applyFont="1" applyFill="1" applyBorder="1" applyAlignment="1">
      <alignment horizontal="center" vertical="center" shrinkToFit="1"/>
    </xf>
    <xf numFmtId="38" fontId="75" fillId="15" borderId="38" xfId="42" applyFont="1" applyFill="1" applyBorder="1" applyAlignment="1">
      <alignment horizontal="center" vertical="center" shrinkToFit="1"/>
    </xf>
    <xf numFmtId="38" fontId="75" fillId="15" borderId="29" xfId="42" applyFont="1" applyFill="1" applyBorder="1" applyAlignment="1">
      <alignment horizontal="center" vertical="center" shrinkToFit="1"/>
    </xf>
    <xf numFmtId="38" fontId="77" fillId="0" borderId="24" xfId="43" applyFont="1" applyFill="1" applyBorder="1" applyAlignment="1">
      <alignment horizontal="center" vertical="center" shrinkToFit="1"/>
    </xf>
    <xf numFmtId="0" fontId="76" fillId="13" borderId="19" xfId="40" applyFont="1" applyFill="1" applyBorder="1" applyAlignment="1">
      <alignment horizontal="center" vertical="center" shrinkToFit="1"/>
    </xf>
    <xf numFmtId="0" fontId="76" fillId="3" borderId="0" xfId="40" applyFont="1" applyFill="1" applyBorder="1" applyAlignment="1">
      <alignment horizontal="center" vertical="center" shrinkToFit="1"/>
    </xf>
    <xf numFmtId="0" fontId="75" fillId="14" borderId="32" xfId="41" applyFont="1" applyFill="1" applyBorder="1" applyAlignment="1">
      <alignment horizontal="center" vertical="center" shrinkToFit="1"/>
    </xf>
    <xf numFmtId="0" fontId="75" fillId="14" borderId="31" xfId="41" applyFont="1" applyFill="1" applyBorder="1" applyAlignment="1">
      <alignment horizontal="center" vertical="center" shrinkToFit="1"/>
    </xf>
    <xf numFmtId="0" fontId="75" fillId="14" borderId="92" xfId="41" applyFont="1" applyFill="1" applyBorder="1" applyAlignment="1">
      <alignment horizontal="center" vertical="center" shrinkToFit="1"/>
    </xf>
    <xf numFmtId="0" fontId="75" fillId="14" borderId="25" xfId="41" applyFont="1" applyFill="1" applyBorder="1" applyAlignment="1">
      <alignment horizontal="center" vertical="center" shrinkToFit="1"/>
    </xf>
    <xf numFmtId="0" fontId="75" fillId="14" borderId="24" xfId="41" applyFont="1" applyFill="1" applyBorder="1" applyAlignment="1">
      <alignment horizontal="center" vertical="center" shrinkToFit="1"/>
    </xf>
    <xf numFmtId="0" fontId="75" fillId="14" borderId="28" xfId="41" applyFont="1" applyFill="1" applyBorder="1" applyAlignment="1">
      <alignment horizontal="center" vertical="center" shrinkToFit="1"/>
    </xf>
    <xf numFmtId="0" fontId="75" fillId="14" borderId="43" xfId="41" applyFont="1" applyFill="1" applyBorder="1" applyAlignment="1">
      <alignment horizontal="center" vertical="center" shrinkToFit="1"/>
    </xf>
    <xf numFmtId="0" fontId="35" fillId="0" borderId="60"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3" xfId="0" applyFont="1" applyBorder="1" applyAlignment="1">
      <alignment horizontal="center" vertical="center" wrapText="1"/>
    </xf>
    <xf numFmtId="0" fontId="0" fillId="0" borderId="60"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60"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60" xfId="0" applyFont="1" applyFill="1" applyBorder="1" applyAlignment="1">
      <alignment horizontal="center" vertical="center" wrapText="1" shrinkToFit="1"/>
    </xf>
    <xf numFmtId="0" fontId="0" fillId="0" borderId="128" xfId="0" applyFont="1" applyFill="1" applyBorder="1" applyAlignment="1">
      <alignment horizontal="center" vertical="center" wrapText="1" shrinkToFit="1"/>
    </xf>
    <xf numFmtId="0" fontId="0" fillId="0" borderId="10"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72" fillId="0" borderId="6" xfId="39" applyFont="1" applyFill="1" applyBorder="1" applyAlignment="1">
      <alignment horizontal="right" vertical="center"/>
    </xf>
    <xf numFmtId="0" fontId="72" fillId="0" borderId="0" xfId="39" applyFont="1" applyFill="1" applyBorder="1" applyAlignment="1">
      <alignment horizontal="right" vertical="center"/>
    </xf>
    <xf numFmtId="0" fontId="72" fillId="0" borderId="59" xfId="39" applyFont="1" applyFill="1" applyBorder="1" applyAlignment="1">
      <alignment horizontal="right" vertical="center"/>
    </xf>
    <xf numFmtId="0" fontId="72" fillId="0" borderId="10" xfId="39" applyFont="1" applyFill="1" applyBorder="1" applyAlignment="1">
      <alignment horizontal="right" vertical="center"/>
    </xf>
    <xf numFmtId="0" fontId="72" fillId="6" borderId="59" xfId="39" applyFont="1" applyFill="1" applyBorder="1" applyAlignment="1">
      <alignment horizontal="center" vertical="center" wrapText="1"/>
    </xf>
    <xf numFmtId="0" fontId="73" fillId="7" borderId="59" xfId="39" applyFont="1" applyFill="1" applyBorder="1" applyAlignment="1">
      <alignment horizontal="center" vertical="center" wrapText="1"/>
    </xf>
    <xf numFmtId="0" fontId="12" fillId="0" borderId="59" xfId="0" applyFont="1" applyBorder="1" applyAlignment="1">
      <alignment horizontal="center" vertical="center"/>
    </xf>
    <xf numFmtId="0" fontId="0" fillId="0" borderId="60"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53" xfId="0" applyFont="1" applyFill="1" applyBorder="1" applyAlignment="1">
      <alignment horizontal="center" vertical="center" wrapText="1"/>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0" fontId="19" fillId="0" borderId="0" xfId="144" applyFont="1" applyAlignment="1">
      <alignment horizontal="center" vertical="center"/>
    </xf>
    <xf numFmtId="0" fontId="19" fillId="0" borderId="14" xfId="144" applyFont="1" applyBorder="1" applyAlignment="1">
      <alignment horizontal="center" vertical="center"/>
    </xf>
  </cellXfs>
  <cellStyles count="145">
    <cellStyle name="20% - アクセント 1 2" xfId="46"/>
    <cellStyle name="20% - アクセント 1 3" xfId="47"/>
    <cellStyle name="20% - アクセント 2 2" xfId="48"/>
    <cellStyle name="20% - アクセント 2 3" xfId="49"/>
    <cellStyle name="20% - アクセント 3 2" xfId="50"/>
    <cellStyle name="20% - アクセント 3 3" xfId="51"/>
    <cellStyle name="20% - アクセント 4 2" xfId="52"/>
    <cellStyle name="20% - アクセント 4 3" xfId="53"/>
    <cellStyle name="20% - アクセント 5 2" xfId="54"/>
    <cellStyle name="20% - アクセント 5 3" xfId="55"/>
    <cellStyle name="20% - アクセント 6 2" xfId="56"/>
    <cellStyle name="20% - アクセント 6 3" xfId="57"/>
    <cellStyle name="40% - アクセント 1 2" xfId="58"/>
    <cellStyle name="40% - アクセント 1 3" xfId="59"/>
    <cellStyle name="40% - アクセント 2 2" xfId="60"/>
    <cellStyle name="40% - アクセント 2 3" xfId="61"/>
    <cellStyle name="40% - アクセント 3 2" xfId="62"/>
    <cellStyle name="40% - アクセント 3 3" xfId="63"/>
    <cellStyle name="40% - アクセント 4 2" xfId="64"/>
    <cellStyle name="40% - アクセント 4 3" xfId="65"/>
    <cellStyle name="40% - アクセント 5 2" xfId="66"/>
    <cellStyle name="40% - アクセント 5 3" xfId="67"/>
    <cellStyle name="40% - アクセント 6 2" xfId="68"/>
    <cellStyle name="40% - アクセント 6 3" xfId="69"/>
    <cellStyle name="60% - アクセント 1 2" xfId="70"/>
    <cellStyle name="60% - アクセント 1 3" xfId="71"/>
    <cellStyle name="60% - アクセント 2 2" xfId="72"/>
    <cellStyle name="60% - アクセント 2 3" xfId="73"/>
    <cellStyle name="60% - アクセント 3 2" xfId="74"/>
    <cellStyle name="60% - アクセント 3 3" xfId="75"/>
    <cellStyle name="60% - アクセント 4 2" xfId="76"/>
    <cellStyle name="60% - アクセント 4 3" xfId="77"/>
    <cellStyle name="60% - アクセント 5 2" xfId="78"/>
    <cellStyle name="60% - アクセント 5 3" xfId="79"/>
    <cellStyle name="60% - アクセント 6 2" xfId="80"/>
    <cellStyle name="60% - アクセント 6 3" xfId="81"/>
    <cellStyle name="Calc Currency (0)" xfId="82"/>
    <cellStyle name="Header1" xfId="12"/>
    <cellStyle name="Header2" xfId="13"/>
    <cellStyle name="Header2 2" xfId="83"/>
    <cellStyle name="Normal_#18-Internet" xfId="84"/>
    <cellStyle name="アクセント 1 2" xfId="85"/>
    <cellStyle name="アクセント 1 3" xfId="86"/>
    <cellStyle name="アクセント 2 2" xfId="87"/>
    <cellStyle name="アクセント 2 3" xfId="88"/>
    <cellStyle name="アクセント 3 2" xfId="89"/>
    <cellStyle name="アクセント 3 3" xfId="90"/>
    <cellStyle name="アクセント 4 2" xfId="91"/>
    <cellStyle name="アクセント 4 3" xfId="92"/>
    <cellStyle name="アクセント 5 2" xfId="93"/>
    <cellStyle name="アクセント 5 3" xfId="94"/>
    <cellStyle name="アクセント 6 2" xfId="95"/>
    <cellStyle name="アクセント 6 3" xfId="96"/>
    <cellStyle name="タイトル 2" xfId="97"/>
    <cellStyle name="タイトル 3" xfId="98"/>
    <cellStyle name="チェック セル 2" xfId="99"/>
    <cellStyle name="チェック セル 3" xfId="100"/>
    <cellStyle name="どちらでもない 2" xfId="101"/>
    <cellStyle name="どちらでもない 3" xfId="102"/>
    <cellStyle name="パーセント 2" xfId="9"/>
    <cellStyle name="パーセント 3" xfId="14"/>
    <cellStyle name="パーセント 4" xfId="103"/>
    <cellStyle name="パーセント()" xfId="15"/>
    <cellStyle name="パーセント(0.00)" xfId="16"/>
    <cellStyle name="パーセント[0.00]" xfId="17"/>
    <cellStyle name="メモ 2" xfId="18"/>
    <cellStyle name="メモ 3" xfId="104"/>
    <cellStyle name="メモ 4" xfId="105"/>
    <cellStyle name="リンク セル 2" xfId="106"/>
    <cellStyle name="リンク セル 3" xfId="107"/>
    <cellStyle name="悪い 2" xfId="108"/>
    <cellStyle name="悪い 3" xfId="109"/>
    <cellStyle name="計算 2" xfId="110"/>
    <cellStyle name="計算 2 2" xfId="111"/>
    <cellStyle name="計算 3" xfId="112"/>
    <cellStyle name="計算 4" xfId="113"/>
    <cellStyle name="警告文 2" xfId="114"/>
    <cellStyle name="警告文 3" xfId="115"/>
    <cellStyle name="桁区切り" xfId="1" builtinId="6"/>
    <cellStyle name="桁区切り 2" xfId="10"/>
    <cellStyle name="桁区切り 2 2" xfId="19"/>
    <cellStyle name="桁区切り 3" xfId="20"/>
    <cellStyle name="桁区切り 3 2" xfId="116"/>
    <cellStyle name="桁区切り 4" xfId="21"/>
    <cellStyle name="桁区切り 5" xfId="42"/>
    <cellStyle name="桁区切り 6" xfId="43"/>
    <cellStyle name="桁区切り 7" xfId="117"/>
    <cellStyle name="見出し 1 2" xfId="118"/>
    <cellStyle name="見出し 1 3" xfId="119"/>
    <cellStyle name="見出し 2 2" xfId="120"/>
    <cellStyle name="見出し 2 3" xfId="121"/>
    <cellStyle name="見出し 3 2" xfId="122"/>
    <cellStyle name="見出し 3 3" xfId="123"/>
    <cellStyle name="見出し 4 2" xfId="124"/>
    <cellStyle name="見出し 4 3" xfId="125"/>
    <cellStyle name="見出し１" xfId="22"/>
    <cellStyle name="集計 2" xfId="126"/>
    <cellStyle name="集計 2 2" xfId="127"/>
    <cellStyle name="集計 3" xfId="128"/>
    <cellStyle name="集計 4" xfId="129"/>
    <cellStyle name="出力 2" xfId="130"/>
    <cellStyle name="出力 2 2" xfId="131"/>
    <cellStyle name="出力 3" xfId="132"/>
    <cellStyle name="出力 4" xfId="133"/>
    <cellStyle name="折り返し" xfId="23"/>
    <cellStyle name="説明文 2" xfId="134"/>
    <cellStyle name="説明文 3" xfId="135"/>
    <cellStyle name="通貨 2" xfId="24"/>
    <cellStyle name="通貨 3" xfId="136"/>
    <cellStyle name="入力 2" xfId="137"/>
    <cellStyle name="入力 2 2" xfId="138"/>
    <cellStyle name="入力 3" xfId="139"/>
    <cellStyle name="入力 4" xfId="140"/>
    <cellStyle name="標準" xfId="0" builtinId="0"/>
    <cellStyle name="標準 10" xfId="25"/>
    <cellStyle name="標準 11" xfId="26"/>
    <cellStyle name="標準 12" xfId="39"/>
    <cellStyle name="標準 13" xfId="45"/>
    <cellStyle name="標準 14" xfId="144"/>
    <cellStyle name="標準 2" xfId="4"/>
    <cellStyle name="標準 2 2" xfId="8"/>
    <cellStyle name="標準 2 3" xfId="27"/>
    <cellStyle name="標準 2_入力項目" xfId="28"/>
    <cellStyle name="標準 3" xfId="29"/>
    <cellStyle name="標準 4" xfId="30"/>
    <cellStyle name="標準 4 2" xfId="41"/>
    <cellStyle name="標準 5" xfId="31"/>
    <cellStyle name="標準 6" xfId="32"/>
    <cellStyle name="標準 7" xfId="33"/>
    <cellStyle name="標準 8" xfId="34"/>
    <cellStyle name="標準 9" xfId="35"/>
    <cellStyle name="標準_03.04.01.財務諸表雛形_様式_桜内案１_コピー03　普通会計４表2006.12.23_仕訳" xfId="2"/>
    <cellStyle name="標準_070708_資料02-03基準モデル別表B（桜内修正）" xfId="6"/>
    <cellStyle name="標準_N年度ヒアリング入力_変更2 2" xfId="40"/>
    <cellStyle name="標準_N年度ヒアリング入力_変更4_080725_1800" xfId="36"/>
    <cellStyle name="標準_N年度ヒアリング入力080730 2" xfId="143"/>
    <cellStyle name="標準_N年度ヒアリング入力080730_0930" xfId="37"/>
    <cellStyle name="標準_N年度ヒアリング入力080730_0930 2" xfId="44"/>
    <cellStyle name="標準_SHEET" xfId="11"/>
    <cellStyle name="標準_表紙" xfId="5"/>
    <cellStyle name="標準_別冊１　Ｐ2～Ｐ5　普通会計４表20070113_仕訳" xfId="3"/>
    <cellStyle name="標準１" xfId="7"/>
    <cellStyle name="未定義" xfId="38"/>
    <cellStyle name="良い 2" xfId="141"/>
    <cellStyle name="良い 3" xfId="142"/>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328082</xdr:colOff>
      <xdr:row>137</xdr:row>
      <xdr:rowOff>84666</xdr:rowOff>
    </xdr:from>
    <xdr:to>
      <xdr:col>10</xdr:col>
      <xdr:colOff>21166</xdr:colOff>
      <xdr:row>171</xdr:row>
      <xdr:rowOff>105833</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328082" y="5571066"/>
          <a:ext cx="10132484" cy="5850467"/>
        </a:xfrm>
        <a:prstGeom prst="rect">
          <a:avLst/>
        </a:prstGeom>
        <a:solidFill>
          <a:schemeClr val="accent1">
            <a:alpha val="4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未確認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1419225</xdr:colOff>
      <xdr:row>0</xdr:row>
      <xdr:rowOff>166691</xdr:rowOff>
    </xdr:from>
    <xdr:to>
      <xdr:col>6</xdr:col>
      <xdr:colOff>1419227</xdr:colOff>
      <xdr:row>1</xdr:row>
      <xdr:rowOff>180978</xdr:rowOff>
    </xdr:to>
    <xdr:sp macro="" textlink="">
      <xdr:nvSpPr>
        <xdr:cNvPr id="2" name="左中かっこ 1">
          <a:extLst>
            <a:ext uri="{FF2B5EF4-FFF2-40B4-BE49-F238E27FC236}">
              <a16:creationId xmlns:a16="http://schemas.microsoft.com/office/drawing/2014/main" id="{00000000-0008-0000-1D00-000002000000}"/>
            </a:ext>
          </a:extLst>
        </xdr:cNvPr>
        <xdr:cNvSpPr/>
      </xdr:nvSpPr>
      <xdr:spPr>
        <a:xfrm rot="5400000">
          <a:off x="7331870" y="-1850229"/>
          <a:ext cx="433387" cy="4467227"/>
        </a:xfrm>
        <a:prstGeom prst="leftBrace">
          <a:avLst>
            <a:gd name="adj1" fmla="val 8333"/>
            <a:gd name="adj2" fmla="val 50000"/>
          </a:avLst>
        </a:prstGeom>
        <a:ln>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47625</xdr:rowOff>
    </xdr:from>
    <xdr:to>
      <xdr:col>6</xdr:col>
      <xdr:colOff>1266825</xdr:colOff>
      <xdr:row>0</xdr:row>
      <xdr:rowOff>285750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5314950" y="47625"/>
          <a:ext cx="44481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H27</a:t>
          </a:r>
          <a:r>
            <a:rPr kumimoji="1" lang="ja-JP" altLang="ja-JP" sz="1100">
              <a:solidFill>
                <a:srgbClr val="FF0000"/>
              </a:solidFill>
              <a:effectLst/>
              <a:latin typeface="+mn-lt"/>
              <a:ea typeface="+mn-ea"/>
              <a:cs typeface="+mn-cs"/>
            </a:rPr>
            <a:t>年度中</a:t>
          </a:r>
          <a:r>
            <a:rPr kumimoji="1" lang="ja-JP" altLang="ja-JP" sz="1100">
              <a:solidFill>
                <a:schemeClr val="dk1"/>
              </a:solidFill>
              <a:effectLst/>
              <a:latin typeface="+mn-lt"/>
              <a:ea typeface="+mn-ea"/>
              <a:cs typeface="+mn-cs"/>
            </a:rPr>
            <a:t>の増減等を確認，追記等してください。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117</xdr:row>
      <xdr:rowOff>0</xdr:rowOff>
    </xdr:from>
    <xdr:to>
      <xdr:col>4</xdr:col>
      <xdr:colOff>962025</xdr:colOff>
      <xdr:row>120</xdr:row>
      <xdr:rowOff>66675</xdr:rowOff>
    </xdr:to>
    <xdr:sp macro="" textlink="">
      <xdr:nvSpPr>
        <xdr:cNvPr id="2" name="AutoShape 1">
          <a:extLst>
            <a:ext uri="{FF2B5EF4-FFF2-40B4-BE49-F238E27FC236}">
              <a16:creationId xmlns:a16="http://schemas.microsoft.com/office/drawing/2014/main" id="{00000000-0008-0000-2000-000002000000}"/>
            </a:ext>
          </a:extLst>
        </xdr:cNvPr>
        <xdr:cNvSpPr>
          <a:spLocks noChangeArrowheads="1"/>
        </xdr:cNvSpPr>
      </xdr:nvSpPr>
      <xdr:spPr bwMode="auto">
        <a:xfrm>
          <a:off x="1847850" y="24326850"/>
          <a:ext cx="2847975" cy="733425"/>
        </a:xfrm>
        <a:prstGeom prst="downArrowCallout">
          <a:avLst>
            <a:gd name="adj1" fmla="val 26031"/>
            <a:gd name="adj2" fmla="val 69626"/>
            <a:gd name="adj3" fmla="val 38667"/>
            <a:gd name="adj4" fmla="val 29333"/>
          </a:avLst>
        </a:prstGeom>
        <a:noFill/>
        <a:ln w="25400">
          <a:solidFill>
            <a:srgbClr val="FF0000"/>
          </a:solidFill>
          <a:miter lim="800000"/>
          <a:headEnd/>
          <a:tailEnd/>
        </a:ln>
      </xdr:spPr>
    </xdr:sp>
    <xdr:clientData/>
  </xdr:twoCellAnchor>
  <xdr:twoCellAnchor>
    <xdr:from>
      <xdr:col>5</xdr:col>
      <xdr:colOff>9525</xdr:colOff>
      <xdr:row>116</xdr:row>
      <xdr:rowOff>161925</xdr:rowOff>
    </xdr:from>
    <xdr:to>
      <xdr:col>7</xdr:col>
      <xdr:colOff>962025</xdr:colOff>
      <xdr:row>120</xdr:row>
      <xdr:rowOff>66675</xdr:rowOff>
    </xdr:to>
    <xdr:sp macro="" textlink="">
      <xdr:nvSpPr>
        <xdr:cNvPr id="3" name="AutoShape 2">
          <a:extLst>
            <a:ext uri="{FF2B5EF4-FFF2-40B4-BE49-F238E27FC236}">
              <a16:creationId xmlns:a16="http://schemas.microsoft.com/office/drawing/2014/main" id="{00000000-0008-0000-2000-000003000000}"/>
            </a:ext>
          </a:extLst>
        </xdr:cNvPr>
        <xdr:cNvSpPr>
          <a:spLocks noChangeArrowheads="1"/>
        </xdr:cNvSpPr>
      </xdr:nvSpPr>
      <xdr:spPr bwMode="auto">
        <a:xfrm>
          <a:off x="4705350" y="24317325"/>
          <a:ext cx="2847975" cy="742950"/>
        </a:xfrm>
        <a:prstGeom prst="downArrowCallout">
          <a:avLst>
            <a:gd name="adj1" fmla="val 25698"/>
            <a:gd name="adj2" fmla="val 68734"/>
            <a:gd name="adj3" fmla="val 38667"/>
            <a:gd name="adj4" fmla="val 29333"/>
          </a:avLst>
        </a:prstGeom>
        <a:noFill/>
        <a:ln w="25400">
          <a:solidFill>
            <a:srgbClr val="FF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Normal="100" workbookViewId="0">
      <selection activeCell="L17" sqref="L17"/>
    </sheetView>
  </sheetViews>
  <sheetFormatPr defaultColWidth="2.375" defaultRowHeight="12" x14ac:dyDescent="0.15"/>
  <cols>
    <col min="1" max="5" width="1.75" style="258" customWidth="1"/>
    <col min="6" max="9" width="2.375" style="258" customWidth="1"/>
    <col min="10" max="10" width="11" style="258" customWidth="1"/>
    <col min="11" max="29" width="2.375" style="258" customWidth="1"/>
    <col min="30" max="30" width="9.375" style="258" customWidth="1"/>
    <col min="31" max="31" width="1.125" style="258" customWidth="1"/>
    <col min="32" max="33" width="3.125" style="258" customWidth="1"/>
    <col min="34" max="256" width="2.375" style="258"/>
    <col min="257" max="261" width="1.75" style="258" customWidth="1"/>
    <col min="262" max="285" width="2.375" style="258" customWidth="1"/>
    <col min="286" max="286" width="9.375" style="258" customWidth="1"/>
    <col min="287" max="287" width="1.125" style="258" customWidth="1"/>
    <col min="288" max="289" width="3.125" style="258" customWidth="1"/>
    <col min="290" max="512" width="2.375" style="258"/>
    <col min="513" max="517" width="1.75" style="258" customWidth="1"/>
    <col min="518" max="541" width="2.375" style="258" customWidth="1"/>
    <col min="542" max="542" width="9.375" style="258" customWidth="1"/>
    <col min="543" max="543" width="1.125" style="258" customWidth="1"/>
    <col min="544" max="545" width="3.125" style="258" customWidth="1"/>
    <col min="546" max="768" width="2.375" style="258"/>
    <col min="769" max="773" width="1.75" style="258" customWidth="1"/>
    <col min="774" max="797" width="2.375" style="258" customWidth="1"/>
    <col min="798" max="798" width="9.375" style="258" customWidth="1"/>
    <col min="799" max="799" width="1.125" style="258" customWidth="1"/>
    <col min="800" max="801" width="3.125" style="258" customWidth="1"/>
    <col min="802" max="1024" width="2.375" style="258"/>
    <col min="1025" max="1029" width="1.75" style="258" customWidth="1"/>
    <col min="1030" max="1053" width="2.375" style="258" customWidth="1"/>
    <col min="1054" max="1054" width="9.375" style="258" customWidth="1"/>
    <col min="1055" max="1055" width="1.125" style="258" customWidth="1"/>
    <col min="1056" max="1057" width="3.125" style="258" customWidth="1"/>
    <col min="1058" max="1280" width="2.375" style="258"/>
    <col min="1281" max="1285" width="1.75" style="258" customWidth="1"/>
    <col min="1286" max="1309" width="2.375" style="258" customWidth="1"/>
    <col min="1310" max="1310" width="9.375" style="258" customWidth="1"/>
    <col min="1311" max="1311" width="1.125" style="258" customWidth="1"/>
    <col min="1312" max="1313" width="3.125" style="258" customWidth="1"/>
    <col min="1314" max="1536" width="2.375" style="258"/>
    <col min="1537" max="1541" width="1.75" style="258" customWidth="1"/>
    <col min="1542" max="1565" width="2.375" style="258" customWidth="1"/>
    <col min="1566" max="1566" width="9.375" style="258" customWidth="1"/>
    <col min="1567" max="1567" width="1.125" style="258" customWidth="1"/>
    <col min="1568" max="1569" width="3.125" style="258" customWidth="1"/>
    <col min="1570" max="1792" width="2.375" style="258"/>
    <col min="1793" max="1797" width="1.75" style="258" customWidth="1"/>
    <col min="1798" max="1821" width="2.375" style="258" customWidth="1"/>
    <col min="1822" max="1822" width="9.375" style="258" customWidth="1"/>
    <col min="1823" max="1823" width="1.125" style="258" customWidth="1"/>
    <col min="1824" max="1825" width="3.125" style="258" customWidth="1"/>
    <col min="1826" max="2048" width="2.375" style="258"/>
    <col min="2049" max="2053" width="1.75" style="258" customWidth="1"/>
    <col min="2054" max="2077" width="2.375" style="258" customWidth="1"/>
    <col min="2078" max="2078" width="9.375" style="258" customWidth="1"/>
    <col min="2079" max="2079" width="1.125" style="258" customWidth="1"/>
    <col min="2080" max="2081" width="3.125" style="258" customWidth="1"/>
    <col min="2082" max="2304" width="2.375" style="258"/>
    <col min="2305" max="2309" width="1.75" style="258" customWidth="1"/>
    <col min="2310" max="2333" width="2.375" style="258" customWidth="1"/>
    <col min="2334" max="2334" width="9.375" style="258" customWidth="1"/>
    <col min="2335" max="2335" width="1.125" style="258" customWidth="1"/>
    <col min="2336" max="2337" width="3.125" style="258" customWidth="1"/>
    <col min="2338" max="2560" width="2.375" style="258"/>
    <col min="2561" max="2565" width="1.75" style="258" customWidth="1"/>
    <col min="2566" max="2589" width="2.375" style="258" customWidth="1"/>
    <col min="2590" max="2590" width="9.375" style="258" customWidth="1"/>
    <col min="2591" max="2591" width="1.125" style="258" customWidth="1"/>
    <col min="2592" max="2593" width="3.125" style="258" customWidth="1"/>
    <col min="2594" max="2816" width="2.375" style="258"/>
    <col min="2817" max="2821" width="1.75" style="258" customWidth="1"/>
    <col min="2822" max="2845" width="2.375" style="258" customWidth="1"/>
    <col min="2846" max="2846" width="9.375" style="258" customWidth="1"/>
    <col min="2847" max="2847" width="1.125" style="258" customWidth="1"/>
    <col min="2848" max="2849" width="3.125" style="258" customWidth="1"/>
    <col min="2850" max="3072" width="2.375" style="258"/>
    <col min="3073" max="3077" width="1.75" style="258" customWidth="1"/>
    <col min="3078" max="3101" width="2.375" style="258" customWidth="1"/>
    <col min="3102" max="3102" width="9.375" style="258" customWidth="1"/>
    <col min="3103" max="3103" width="1.125" style="258" customWidth="1"/>
    <col min="3104" max="3105" width="3.125" style="258" customWidth="1"/>
    <col min="3106" max="3328" width="2.375" style="258"/>
    <col min="3329" max="3333" width="1.75" style="258" customWidth="1"/>
    <col min="3334" max="3357" width="2.375" style="258" customWidth="1"/>
    <col min="3358" max="3358" width="9.375" style="258" customWidth="1"/>
    <col min="3359" max="3359" width="1.125" style="258" customWidth="1"/>
    <col min="3360" max="3361" width="3.125" style="258" customWidth="1"/>
    <col min="3362" max="3584" width="2.375" style="258"/>
    <col min="3585" max="3589" width="1.75" style="258" customWidth="1"/>
    <col min="3590" max="3613" width="2.375" style="258" customWidth="1"/>
    <col min="3614" max="3614" width="9.375" style="258" customWidth="1"/>
    <col min="3615" max="3615" width="1.125" style="258" customWidth="1"/>
    <col min="3616" max="3617" width="3.125" style="258" customWidth="1"/>
    <col min="3618" max="3840" width="2.375" style="258"/>
    <col min="3841" max="3845" width="1.75" style="258" customWidth="1"/>
    <col min="3846" max="3869" width="2.375" style="258" customWidth="1"/>
    <col min="3870" max="3870" width="9.375" style="258" customWidth="1"/>
    <col min="3871" max="3871" width="1.125" style="258" customWidth="1"/>
    <col min="3872" max="3873" width="3.125" style="258" customWidth="1"/>
    <col min="3874" max="4096" width="2.375" style="258"/>
    <col min="4097" max="4101" width="1.75" style="258" customWidth="1"/>
    <col min="4102" max="4125" width="2.375" style="258" customWidth="1"/>
    <col min="4126" max="4126" width="9.375" style="258" customWidth="1"/>
    <col min="4127" max="4127" width="1.125" style="258" customWidth="1"/>
    <col min="4128" max="4129" width="3.125" style="258" customWidth="1"/>
    <col min="4130" max="4352" width="2.375" style="258"/>
    <col min="4353" max="4357" width="1.75" style="258" customWidth="1"/>
    <col min="4358" max="4381" width="2.375" style="258" customWidth="1"/>
    <col min="4382" max="4382" width="9.375" style="258" customWidth="1"/>
    <col min="4383" max="4383" width="1.125" style="258" customWidth="1"/>
    <col min="4384" max="4385" width="3.125" style="258" customWidth="1"/>
    <col min="4386" max="4608" width="2.375" style="258"/>
    <col min="4609" max="4613" width="1.75" style="258" customWidth="1"/>
    <col min="4614" max="4637" width="2.375" style="258" customWidth="1"/>
    <col min="4638" max="4638" width="9.375" style="258" customWidth="1"/>
    <col min="4639" max="4639" width="1.125" style="258" customWidth="1"/>
    <col min="4640" max="4641" width="3.125" style="258" customWidth="1"/>
    <col min="4642" max="4864" width="2.375" style="258"/>
    <col min="4865" max="4869" width="1.75" style="258" customWidth="1"/>
    <col min="4870" max="4893" width="2.375" style="258" customWidth="1"/>
    <col min="4894" max="4894" width="9.375" style="258" customWidth="1"/>
    <col min="4895" max="4895" width="1.125" style="258" customWidth="1"/>
    <col min="4896" max="4897" width="3.125" style="258" customWidth="1"/>
    <col min="4898" max="5120" width="2.375" style="258"/>
    <col min="5121" max="5125" width="1.75" style="258" customWidth="1"/>
    <col min="5126" max="5149" width="2.375" style="258" customWidth="1"/>
    <col min="5150" max="5150" width="9.375" style="258" customWidth="1"/>
    <col min="5151" max="5151" width="1.125" style="258" customWidth="1"/>
    <col min="5152" max="5153" width="3.125" style="258" customWidth="1"/>
    <col min="5154" max="5376" width="2.375" style="258"/>
    <col min="5377" max="5381" width="1.75" style="258" customWidth="1"/>
    <col min="5382" max="5405" width="2.375" style="258" customWidth="1"/>
    <col min="5406" max="5406" width="9.375" style="258" customWidth="1"/>
    <col min="5407" max="5407" width="1.125" style="258" customWidth="1"/>
    <col min="5408" max="5409" width="3.125" style="258" customWidth="1"/>
    <col min="5410" max="5632" width="2.375" style="258"/>
    <col min="5633" max="5637" width="1.75" style="258" customWidth="1"/>
    <col min="5638" max="5661" width="2.375" style="258" customWidth="1"/>
    <col min="5662" max="5662" width="9.375" style="258" customWidth="1"/>
    <col min="5663" max="5663" width="1.125" style="258" customWidth="1"/>
    <col min="5664" max="5665" width="3.125" style="258" customWidth="1"/>
    <col min="5666" max="5888" width="2.375" style="258"/>
    <col min="5889" max="5893" width="1.75" style="258" customWidth="1"/>
    <col min="5894" max="5917" width="2.375" style="258" customWidth="1"/>
    <col min="5918" max="5918" width="9.375" style="258" customWidth="1"/>
    <col min="5919" max="5919" width="1.125" style="258" customWidth="1"/>
    <col min="5920" max="5921" width="3.125" style="258" customWidth="1"/>
    <col min="5922" max="6144" width="2.375" style="258"/>
    <col min="6145" max="6149" width="1.75" style="258" customWidth="1"/>
    <col min="6150" max="6173" width="2.375" style="258" customWidth="1"/>
    <col min="6174" max="6174" width="9.375" style="258" customWidth="1"/>
    <col min="6175" max="6175" width="1.125" style="258" customWidth="1"/>
    <col min="6176" max="6177" width="3.125" style="258" customWidth="1"/>
    <col min="6178" max="6400" width="2.375" style="258"/>
    <col min="6401" max="6405" width="1.75" style="258" customWidth="1"/>
    <col min="6406" max="6429" width="2.375" style="258" customWidth="1"/>
    <col min="6430" max="6430" width="9.375" style="258" customWidth="1"/>
    <col min="6431" max="6431" width="1.125" style="258" customWidth="1"/>
    <col min="6432" max="6433" width="3.125" style="258" customWidth="1"/>
    <col min="6434" max="6656" width="2.375" style="258"/>
    <col min="6657" max="6661" width="1.75" style="258" customWidth="1"/>
    <col min="6662" max="6685" width="2.375" style="258" customWidth="1"/>
    <col min="6686" max="6686" width="9.375" style="258" customWidth="1"/>
    <col min="6687" max="6687" width="1.125" style="258" customWidth="1"/>
    <col min="6688" max="6689" width="3.125" style="258" customWidth="1"/>
    <col min="6690" max="6912" width="2.375" style="258"/>
    <col min="6913" max="6917" width="1.75" style="258" customWidth="1"/>
    <col min="6918" max="6941" width="2.375" style="258" customWidth="1"/>
    <col min="6942" max="6942" width="9.375" style="258" customWidth="1"/>
    <col min="6943" max="6943" width="1.125" style="258" customWidth="1"/>
    <col min="6944" max="6945" width="3.125" style="258" customWidth="1"/>
    <col min="6946" max="7168" width="2.375" style="258"/>
    <col min="7169" max="7173" width="1.75" style="258" customWidth="1"/>
    <col min="7174" max="7197" width="2.375" style="258" customWidth="1"/>
    <col min="7198" max="7198" width="9.375" style="258" customWidth="1"/>
    <col min="7199" max="7199" width="1.125" style="258" customWidth="1"/>
    <col min="7200" max="7201" width="3.125" style="258" customWidth="1"/>
    <col min="7202" max="7424" width="2.375" style="258"/>
    <col min="7425" max="7429" width="1.75" style="258" customWidth="1"/>
    <col min="7430" max="7453" width="2.375" style="258" customWidth="1"/>
    <col min="7454" max="7454" width="9.375" style="258" customWidth="1"/>
    <col min="7455" max="7455" width="1.125" style="258" customWidth="1"/>
    <col min="7456" max="7457" width="3.125" style="258" customWidth="1"/>
    <col min="7458" max="7680" width="2.375" style="258"/>
    <col min="7681" max="7685" width="1.75" style="258" customWidth="1"/>
    <col min="7686" max="7709" width="2.375" style="258" customWidth="1"/>
    <col min="7710" max="7710" width="9.375" style="258" customWidth="1"/>
    <col min="7711" max="7711" width="1.125" style="258" customWidth="1"/>
    <col min="7712" max="7713" width="3.125" style="258" customWidth="1"/>
    <col min="7714" max="7936" width="2.375" style="258"/>
    <col min="7937" max="7941" width="1.75" style="258" customWidth="1"/>
    <col min="7942" max="7965" width="2.375" style="258" customWidth="1"/>
    <col min="7966" max="7966" width="9.375" style="258" customWidth="1"/>
    <col min="7967" max="7967" width="1.125" style="258" customWidth="1"/>
    <col min="7968" max="7969" width="3.125" style="258" customWidth="1"/>
    <col min="7970" max="8192" width="2.375" style="258"/>
    <col min="8193" max="8197" width="1.75" style="258" customWidth="1"/>
    <col min="8198" max="8221" width="2.375" style="258" customWidth="1"/>
    <col min="8222" max="8222" width="9.375" style="258" customWidth="1"/>
    <col min="8223" max="8223" width="1.125" style="258" customWidth="1"/>
    <col min="8224" max="8225" width="3.125" style="258" customWidth="1"/>
    <col min="8226" max="8448" width="2.375" style="258"/>
    <col min="8449" max="8453" width="1.75" style="258" customWidth="1"/>
    <col min="8454" max="8477" width="2.375" style="258" customWidth="1"/>
    <col min="8478" max="8478" width="9.375" style="258" customWidth="1"/>
    <col min="8479" max="8479" width="1.125" style="258" customWidth="1"/>
    <col min="8480" max="8481" width="3.125" style="258" customWidth="1"/>
    <col min="8482" max="8704" width="2.375" style="258"/>
    <col min="8705" max="8709" width="1.75" style="258" customWidth="1"/>
    <col min="8710" max="8733" width="2.375" style="258" customWidth="1"/>
    <col min="8734" max="8734" width="9.375" style="258" customWidth="1"/>
    <col min="8735" max="8735" width="1.125" style="258" customWidth="1"/>
    <col min="8736" max="8737" width="3.125" style="258" customWidth="1"/>
    <col min="8738" max="8960" width="2.375" style="258"/>
    <col min="8961" max="8965" width="1.75" style="258" customWidth="1"/>
    <col min="8966" max="8989" width="2.375" style="258" customWidth="1"/>
    <col min="8990" max="8990" width="9.375" style="258" customWidth="1"/>
    <col min="8991" max="8991" width="1.125" style="258" customWidth="1"/>
    <col min="8992" max="8993" width="3.125" style="258" customWidth="1"/>
    <col min="8994" max="9216" width="2.375" style="258"/>
    <col min="9217" max="9221" width="1.75" style="258" customWidth="1"/>
    <col min="9222" max="9245" width="2.375" style="258" customWidth="1"/>
    <col min="9246" max="9246" width="9.375" style="258" customWidth="1"/>
    <col min="9247" max="9247" width="1.125" style="258" customWidth="1"/>
    <col min="9248" max="9249" width="3.125" style="258" customWidth="1"/>
    <col min="9250" max="9472" width="2.375" style="258"/>
    <col min="9473" max="9477" width="1.75" style="258" customWidth="1"/>
    <col min="9478" max="9501" width="2.375" style="258" customWidth="1"/>
    <col min="9502" max="9502" width="9.375" style="258" customWidth="1"/>
    <col min="9503" max="9503" width="1.125" style="258" customWidth="1"/>
    <col min="9504" max="9505" width="3.125" style="258" customWidth="1"/>
    <col min="9506" max="9728" width="2.375" style="258"/>
    <col min="9729" max="9733" width="1.75" style="258" customWidth="1"/>
    <col min="9734" max="9757" width="2.375" style="258" customWidth="1"/>
    <col min="9758" max="9758" width="9.375" style="258" customWidth="1"/>
    <col min="9759" max="9759" width="1.125" style="258" customWidth="1"/>
    <col min="9760" max="9761" width="3.125" style="258" customWidth="1"/>
    <col min="9762" max="9984" width="2.375" style="258"/>
    <col min="9985" max="9989" width="1.75" style="258" customWidth="1"/>
    <col min="9990" max="10013" width="2.375" style="258" customWidth="1"/>
    <col min="10014" max="10014" width="9.375" style="258" customWidth="1"/>
    <col min="10015" max="10015" width="1.125" style="258" customWidth="1"/>
    <col min="10016" max="10017" width="3.125" style="258" customWidth="1"/>
    <col min="10018" max="10240" width="2.375" style="258"/>
    <col min="10241" max="10245" width="1.75" style="258" customWidth="1"/>
    <col min="10246" max="10269" width="2.375" style="258" customWidth="1"/>
    <col min="10270" max="10270" width="9.375" style="258" customWidth="1"/>
    <col min="10271" max="10271" width="1.125" style="258" customWidth="1"/>
    <col min="10272" max="10273" width="3.125" style="258" customWidth="1"/>
    <col min="10274" max="10496" width="2.375" style="258"/>
    <col min="10497" max="10501" width="1.75" style="258" customWidth="1"/>
    <col min="10502" max="10525" width="2.375" style="258" customWidth="1"/>
    <col min="10526" max="10526" width="9.375" style="258" customWidth="1"/>
    <col min="10527" max="10527" width="1.125" style="258" customWidth="1"/>
    <col min="10528" max="10529" width="3.125" style="258" customWidth="1"/>
    <col min="10530" max="10752" width="2.375" style="258"/>
    <col min="10753" max="10757" width="1.75" style="258" customWidth="1"/>
    <col min="10758" max="10781" width="2.375" style="258" customWidth="1"/>
    <col min="10782" max="10782" width="9.375" style="258" customWidth="1"/>
    <col min="10783" max="10783" width="1.125" style="258" customWidth="1"/>
    <col min="10784" max="10785" width="3.125" style="258" customWidth="1"/>
    <col min="10786" max="11008" width="2.375" style="258"/>
    <col min="11009" max="11013" width="1.75" style="258" customWidth="1"/>
    <col min="11014" max="11037" width="2.375" style="258" customWidth="1"/>
    <col min="11038" max="11038" width="9.375" style="258" customWidth="1"/>
    <col min="11039" max="11039" width="1.125" style="258" customWidth="1"/>
    <col min="11040" max="11041" width="3.125" style="258" customWidth="1"/>
    <col min="11042" max="11264" width="2.375" style="258"/>
    <col min="11265" max="11269" width="1.75" style="258" customWidth="1"/>
    <col min="11270" max="11293" width="2.375" style="258" customWidth="1"/>
    <col min="11294" max="11294" width="9.375" style="258" customWidth="1"/>
    <col min="11295" max="11295" width="1.125" style="258" customWidth="1"/>
    <col min="11296" max="11297" width="3.125" style="258" customWidth="1"/>
    <col min="11298" max="11520" width="2.375" style="258"/>
    <col min="11521" max="11525" width="1.75" style="258" customWidth="1"/>
    <col min="11526" max="11549" width="2.375" style="258" customWidth="1"/>
    <col min="11550" max="11550" width="9.375" style="258" customWidth="1"/>
    <col min="11551" max="11551" width="1.125" style="258" customWidth="1"/>
    <col min="11552" max="11553" width="3.125" style="258" customWidth="1"/>
    <col min="11554" max="11776" width="2.375" style="258"/>
    <col min="11777" max="11781" width="1.75" style="258" customWidth="1"/>
    <col min="11782" max="11805" width="2.375" style="258" customWidth="1"/>
    <col min="11806" max="11806" width="9.375" style="258" customWidth="1"/>
    <col min="11807" max="11807" width="1.125" style="258" customWidth="1"/>
    <col min="11808" max="11809" width="3.125" style="258" customWidth="1"/>
    <col min="11810" max="12032" width="2.375" style="258"/>
    <col min="12033" max="12037" width="1.75" style="258" customWidth="1"/>
    <col min="12038" max="12061" width="2.375" style="258" customWidth="1"/>
    <col min="12062" max="12062" width="9.375" style="258" customWidth="1"/>
    <col min="12063" max="12063" width="1.125" style="258" customWidth="1"/>
    <col min="12064" max="12065" width="3.125" style="258" customWidth="1"/>
    <col min="12066" max="12288" width="2.375" style="258"/>
    <col min="12289" max="12293" width="1.75" style="258" customWidth="1"/>
    <col min="12294" max="12317" width="2.375" style="258" customWidth="1"/>
    <col min="12318" max="12318" width="9.375" style="258" customWidth="1"/>
    <col min="12319" max="12319" width="1.125" style="258" customWidth="1"/>
    <col min="12320" max="12321" width="3.125" style="258" customWidth="1"/>
    <col min="12322" max="12544" width="2.375" style="258"/>
    <col min="12545" max="12549" width="1.75" style="258" customWidth="1"/>
    <col min="12550" max="12573" width="2.375" style="258" customWidth="1"/>
    <col min="12574" max="12574" width="9.375" style="258" customWidth="1"/>
    <col min="12575" max="12575" width="1.125" style="258" customWidth="1"/>
    <col min="12576" max="12577" width="3.125" style="258" customWidth="1"/>
    <col min="12578" max="12800" width="2.375" style="258"/>
    <col min="12801" max="12805" width="1.75" style="258" customWidth="1"/>
    <col min="12806" max="12829" width="2.375" style="258" customWidth="1"/>
    <col min="12830" max="12830" width="9.375" style="258" customWidth="1"/>
    <col min="12831" max="12831" width="1.125" style="258" customWidth="1"/>
    <col min="12832" max="12833" width="3.125" style="258" customWidth="1"/>
    <col min="12834" max="13056" width="2.375" style="258"/>
    <col min="13057" max="13061" width="1.75" style="258" customWidth="1"/>
    <col min="13062" max="13085" width="2.375" style="258" customWidth="1"/>
    <col min="13086" max="13086" width="9.375" style="258" customWidth="1"/>
    <col min="13087" max="13087" width="1.125" style="258" customWidth="1"/>
    <col min="13088" max="13089" width="3.125" style="258" customWidth="1"/>
    <col min="13090" max="13312" width="2.375" style="258"/>
    <col min="13313" max="13317" width="1.75" style="258" customWidth="1"/>
    <col min="13318" max="13341" width="2.375" style="258" customWidth="1"/>
    <col min="13342" max="13342" width="9.375" style="258" customWidth="1"/>
    <col min="13343" max="13343" width="1.125" style="258" customWidth="1"/>
    <col min="13344" max="13345" width="3.125" style="258" customWidth="1"/>
    <col min="13346" max="13568" width="2.375" style="258"/>
    <col min="13569" max="13573" width="1.75" style="258" customWidth="1"/>
    <col min="13574" max="13597" width="2.375" style="258" customWidth="1"/>
    <col min="13598" max="13598" width="9.375" style="258" customWidth="1"/>
    <col min="13599" max="13599" width="1.125" style="258" customWidth="1"/>
    <col min="13600" max="13601" width="3.125" style="258" customWidth="1"/>
    <col min="13602" max="13824" width="2.375" style="258"/>
    <col min="13825" max="13829" width="1.75" style="258" customWidth="1"/>
    <col min="13830" max="13853" width="2.375" style="258" customWidth="1"/>
    <col min="13854" max="13854" width="9.375" style="258" customWidth="1"/>
    <col min="13855" max="13855" width="1.125" style="258" customWidth="1"/>
    <col min="13856" max="13857" width="3.125" style="258" customWidth="1"/>
    <col min="13858" max="14080" width="2.375" style="258"/>
    <col min="14081" max="14085" width="1.75" style="258" customWidth="1"/>
    <col min="14086" max="14109" width="2.375" style="258" customWidth="1"/>
    <col min="14110" max="14110" width="9.375" style="258" customWidth="1"/>
    <col min="14111" max="14111" width="1.125" style="258" customWidth="1"/>
    <col min="14112" max="14113" width="3.125" style="258" customWidth="1"/>
    <col min="14114" max="14336" width="2.375" style="258"/>
    <col min="14337" max="14341" width="1.75" style="258" customWidth="1"/>
    <col min="14342" max="14365" width="2.375" style="258" customWidth="1"/>
    <col min="14366" max="14366" width="9.375" style="258" customWidth="1"/>
    <col min="14367" max="14367" width="1.125" style="258" customWidth="1"/>
    <col min="14368" max="14369" width="3.125" style="258" customWidth="1"/>
    <col min="14370" max="14592" width="2.375" style="258"/>
    <col min="14593" max="14597" width="1.75" style="258" customWidth="1"/>
    <col min="14598" max="14621" width="2.375" style="258" customWidth="1"/>
    <col min="14622" max="14622" width="9.375" style="258" customWidth="1"/>
    <col min="14623" max="14623" width="1.125" style="258" customWidth="1"/>
    <col min="14624" max="14625" width="3.125" style="258" customWidth="1"/>
    <col min="14626" max="14848" width="2.375" style="258"/>
    <col min="14849" max="14853" width="1.75" style="258" customWidth="1"/>
    <col min="14854" max="14877" width="2.375" style="258" customWidth="1"/>
    <col min="14878" max="14878" width="9.375" style="258" customWidth="1"/>
    <col min="14879" max="14879" width="1.125" style="258" customWidth="1"/>
    <col min="14880" max="14881" width="3.125" style="258" customWidth="1"/>
    <col min="14882" max="15104" width="2.375" style="258"/>
    <col min="15105" max="15109" width="1.75" style="258" customWidth="1"/>
    <col min="15110" max="15133" width="2.375" style="258" customWidth="1"/>
    <col min="15134" max="15134" width="9.375" style="258" customWidth="1"/>
    <col min="15135" max="15135" width="1.125" style="258" customWidth="1"/>
    <col min="15136" max="15137" width="3.125" style="258" customWidth="1"/>
    <col min="15138" max="15360" width="2.375" style="258"/>
    <col min="15361" max="15365" width="1.75" style="258" customWidth="1"/>
    <col min="15366" max="15389" width="2.375" style="258" customWidth="1"/>
    <col min="15390" max="15390" width="9.375" style="258" customWidth="1"/>
    <col min="15391" max="15391" width="1.125" style="258" customWidth="1"/>
    <col min="15392" max="15393" width="3.125" style="258" customWidth="1"/>
    <col min="15394" max="15616" width="2.375" style="258"/>
    <col min="15617" max="15621" width="1.75" style="258" customWidth="1"/>
    <col min="15622" max="15645" width="2.375" style="258" customWidth="1"/>
    <col min="15646" max="15646" width="9.375" style="258" customWidth="1"/>
    <col min="15647" max="15647" width="1.125" style="258" customWidth="1"/>
    <col min="15648" max="15649" width="3.125" style="258" customWidth="1"/>
    <col min="15650" max="15872" width="2.375" style="258"/>
    <col min="15873" max="15877" width="1.75" style="258" customWidth="1"/>
    <col min="15878" max="15901" width="2.375" style="258" customWidth="1"/>
    <col min="15902" max="15902" width="9.375" style="258" customWidth="1"/>
    <col min="15903" max="15903" width="1.125" style="258" customWidth="1"/>
    <col min="15904" max="15905" width="3.125" style="258" customWidth="1"/>
    <col min="15906" max="16128" width="2.375" style="258"/>
    <col min="16129" max="16133" width="1.75" style="258" customWidth="1"/>
    <col min="16134" max="16157" width="2.375" style="258" customWidth="1"/>
    <col min="16158" max="16158" width="9.375" style="258" customWidth="1"/>
    <col min="16159" max="16159" width="1.125" style="258" customWidth="1"/>
    <col min="16160" max="16161" width="3.125" style="258" customWidth="1"/>
    <col min="16162" max="16384" width="2.375" style="258"/>
  </cols>
  <sheetData>
    <row r="1" spans="1:36" ht="22.9" customHeight="1" x14ac:dyDescent="0.15">
      <c r="A1" s="256"/>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row>
    <row r="2" spans="1:36" ht="22.9" customHeight="1" x14ac:dyDescent="0.15">
      <c r="A2" s="256"/>
      <c r="B2" s="257"/>
      <c r="C2" s="1023"/>
      <c r="D2" s="1023"/>
      <c r="E2" s="1023"/>
      <c r="F2" s="1023"/>
      <c r="G2" s="1023"/>
      <c r="H2" s="1023"/>
      <c r="I2" s="1023"/>
      <c r="J2" s="1023"/>
      <c r="K2" s="1023"/>
      <c r="L2" s="1023"/>
      <c r="M2" s="1023"/>
      <c r="N2" s="1023"/>
      <c r="O2" s="1023"/>
      <c r="P2" s="1023"/>
      <c r="Q2" s="1023"/>
      <c r="R2" s="1023"/>
      <c r="S2" s="1023"/>
      <c r="T2" s="1023"/>
      <c r="U2" s="1023"/>
      <c r="V2" s="1023"/>
      <c r="W2" s="1023"/>
      <c r="X2" s="1023"/>
      <c r="Y2" s="1023"/>
      <c r="Z2" s="1023"/>
      <c r="AA2" s="1023"/>
      <c r="AB2" s="1023"/>
      <c r="AC2" s="1023"/>
      <c r="AD2" s="1023"/>
      <c r="AE2" s="1023"/>
      <c r="AF2" s="1023"/>
      <c r="AG2" s="1023"/>
      <c r="AH2" s="257"/>
      <c r="AI2" s="257"/>
      <c r="AJ2" s="257"/>
    </row>
    <row r="3" spans="1:36" ht="12.4" customHeight="1" x14ac:dyDescent="0.15">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row>
    <row r="4" spans="1:36" ht="25.5" x14ac:dyDescent="0.15">
      <c r="A4" s="259"/>
      <c r="B4" s="260"/>
      <c r="C4" s="1023" t="s">
        <v>250</v>
      </c>
      <c r="D4" s="1023"/>
      <c r="E4" s="1023"/>
      <c r="F4" s="1023"/>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3"/>
      <c r="AH4" s="261"/>
      <c r="AI4" s="257"/>
      <c r="AJ4" s="257"/>
    </row>
    <row r="5" spans="1:36" ht="17.25" x14ac:dyDescent="0.15">
      <c r="A5" s="259"/>
      <c r="B5" s="260"/>
      <c r="C5" s="262"/>
      <c r="D5" s="262"/>
      <c r="E5" s="262"/>
      <c r="F5" s="263"/>
      <c r="G5" s="261"/>
      <c r="H5" s="261"/>
      <c r="I5" s="261"/>
      <c r="J5" s="261"/>
      <c r="K5" s="261"/>
      <c r="L5" s="261"/>
      <c r="M5" s="264"/>
      <c r="N5" s="265"/>
      <c r="O5" s="266"/>
      <c r="P5" s="266"/>
      <c r="Q5" s="266"/>
      <c r="R5" s="266"/>
      <c r="S5" s="266"/>
      <c r="T5" s="266"/>
      <c r="U5" s="266"/>
      <c r="V5" s="256"/>
      <c r="W5" s="256"/>
      <c r="X5" s="256"/>
      <c r="Y5" s="256"/>
      <c r="Z5" s="256"/>
      <c r="AA5" s="256"/>
      <c r="AB5" s="256"/>
      <c r="AC5" s="266"/>
      <c r="AD5" s="266"/>
      <c r="AE5" s="266"/>
      <c r="AF5" s="266"/>
      <c r="AG5" s="266"/>
      <c r="AH5" s="261"/>
      <c r="AI5" s="257"/>
      <c r="AJ5" s="257"/>
    </row>
    <row r="6" spans="1:36" ht="34.5" customHeight="1" x14ac:dyDescent="0.15">
      <c r="A6" s="259"/>
      <c r="B6" s="260"/>
      <c r="C6" s="262"/>
      <c r="D6" s="262"/>
      <c r="E6" s="262"/>
      <c r="F6" s="263"/>
      <c r="G6" s="261"/>
      <c r="H6" s="261"/>
      <c r="I6" s="261"/>
      <c r="J6" s="261"/>
      <c r="K6" s="256"/>
      <c r="L6" s="261"/>
      <c r="M6" s="264"/>
      <c r="N6" s="265"/>
      <c r="O6" s="267"/>
      <c r="P6" s="266"/>
      <c r="Q6" s="266"/>
      <c r="R6" s="266"/>
      <c r="S6" s="266"/>
      <c r="T6" s="266"/>
      <c r="U6" s="266"/>
      <c r="V6" s="256"/>
      <c r="W6" s="256"/>
      <c r="X6" s="256"/>
      <c r="Y6" s="256"/>
      <c r="Z6" s="256"/>
      <c r="AA6" s="256"/>
      <c r="AB6" s="256"/>
      <c r="AC6" s="266"/>
      <c r="AD6" s="266"/>
      <c r="AE6" s="266"/>
      <c r="AF6" s="266"/>
      <c r="AG6" s="266"/>
      <c r="AH6" s="261"/>
      <c r="AI6" s="257"/>
      <c r="AJ6" s="257"/>
    </row>
    <row r="7" spans="1:36" ht="21.95" customHeight="1" x14ac:dyDescent="0.15">
      <c r="A7" s="259"/>
      <c r="B7" s="256"/>
      <c r="C7" s="256"/>
      <c r="D7" s="256"/>
      <c r="E7" s="268"/>
      <c r="F7" s="269" t="s">
        <v>239</v>
      </c>
      <c r="G7" s="266"/>
      <c r="I7" s="266"/>
      <c r="K7" s="1021" t="s">
        <v>238</v>
      </c>
      <c r="L7" s="1022"/>
      <c r="M7" s="1022"/>
      <c r="N7" s="1022"/>
      <c r="O7" s="1022"/>
      <c r="P7" s="1022"/>
      <c r="Q7" s="1022"/>
      <c r="R7" s="1022"/>
      <c r="S7" s="1022"/>
      <c r="T7" s="1022"/>
      <c r="U7" s="1022"/>
      <c r="V7" s="1022"/>
      <c r="W7" s="1022"/>
      <c r="X7" s="1022"/>
      <c r="Y7" s="1022"/>
      <c r="Z7" s="1022"/>
      <c r="AA7" s="1022"/>
      <c r="AB7" s="1022"/>
      <c r="AC7" s="1022"/>
      <c r="AD7" s="1022"/>
      <c r="AE7" s="270"/>
      <c r="AF7" s="270">
        <v>35</v>
      </c>
      <c r="AG7" s="270"/>
      <c r="AH7" s="261"/>
      <c r="AI7" s="257"/>
      <c r="AJ7" s="257"/>
    </row>
    <row r="8" spans="1:36" ht="21.95" customHeight="1" x14ac:dyDescent="0.15">
      <c r="A8" s="259"/>
      <c r="B8" s="256"/>
      <c r="C8" s="256"/>
      <c r="D8" s="256"/>
      <c r="E8" s="268"/>
      <c r="F8" s="269" t="s">
        <v>240</v>
      </c>
      <c r="G8" s="266"/>
      <c r="I8" s="266"/>
      <c r="K8" s="1021" t="s">
        <v>237</v>
      </c>
      <c r="L8" s="1022"/>
      <c r="M8" s="1022"/>
      <c r="N8" s="1022"/>
      <c r="O8" s="1022"/>
      <c r="P8" s="1022"/>
      <c r="Q8" s="1022"/>
      <c r="R8" s="1022"/>
      <c r="S8" s="1022"/>
      <c r="T8" s="1022"/>
      <c r="U8" s="1022"/>
      <c r="V8" s="1022"/>
      <c r="W8" s="1022"/>
      <c r="X8" s="1022"/>
      <c r="Y8" s="1022"/>
      <c r="Z8" s="1022"/>
      <c r="AA8" s="1022"/>
      <c r="AB8" s="1022"/>
      <c r="AC8" s="1022"/>
      <c r="AD8" s="1022"/>
      <c r="AE8" s="270"/>
      <c r="AF8" s="270">
        <v>36</v>
      </c>
      <c r="AG8" s="270"/>
      <c r="AH8" s="261"/>
      <c r="AI8" s="257"/>
      <c r="AJ8" s="257"/>
    </row>
    <row r="9" spans="1:36" ht="21.95" customHeight="1" x14ac:dyDescent="0.15">
      <c r="A9" s="259"/>
      <c r="B9" s="256"/>
      <c r="C9" s="256"/>
      <c r="D9" s="256"/>
      <c r="E9" s="268"/>
      <c r="F9" s="269" t="s">
        <v>243</v>
      </c>
      <c r="G9" s="266"/>
      <c r="I9" s="266"/>
      <c r="K9" s="1021" t="s">
        <v>247</v>
      </c>
      <c r="L9" s="1022"/>
      <c r="M9" s="1022"/>
      <c r="N9" s="1022"/>
      <c r="O9" s="1022"/>
      <c r="P9" s="1022"/>
      <c r="Q9" s="1022"/>
      <c r="R9" s="1022"/>
      <c r="S9" s="1022"/>
      <c r="T9" s="1022"/>
      <c r="U9" s="1022"/>
      <c r="V9" s="1022"/>
      <c r="W9" s="1022"/>
      <c r="X9" s="1022"/>
      <c r="Y9" s="1022"/>
      <c r="Z9" s="1022"/>
      <c r="AA9" s="1022"/>
      <c r="AB9" s="1022"/>
      <c r="AC9" s="1022"/>
      <c r="AD9" s="1022"/>
      <c r="AE9" s="270"/>
      <c r="AF9" s="270">
        <v>37</v>
      </c>
      <c r="AG9" s="270"/>
      <c r="AH9" s="261"/>
      <c r="AI9" s="257"/>
      <c r="AJ9" s="257"/>
    </row>
    <row r="10" spans="1:36" ht="21.95" customHeight="1" x14ac:dyDescent="0.15">
      <c r="A10" s="259"/>
      <c r="B10" s="256"/>
      <c r="C10" s="256"/>
      <c r="D10" s="256"/>
      <c r="E10" s="268"/>
      <c r="F10" s="269" t="s">
        <v>241</v>
      </c>
      <c r="G10" s="266"/>
      <c r="I10" s="266"/>
      <c r="K10" s="1021" t="s">
        <v>249</v>
      </c>
      <c r="L10" s="1022"/>
      <c r="M10" s="1022"/>
      <c r="N10" s="1022"/>
      <c r="O10" s="1022"/>
      <c r="P10" s="1022"/>
      <c r="Q10" s="1022"/>
      <c r="R10" s="1022"/>
      <c r="S10" s="1022"/>
      <c r="T10" s="1022"/>
      <c r="U10" s="1022"/>
      <c r="V10" s="1022"/>
      <c r="W10" s="1022"/>
      <c r="X10" s="1022"/>
      <c r="Y10" s="1022"/>
      <c r="Z10" s="1022"/>
      <c r="AA10" s="1022"/>
      <c r="AB10" s="1022"/>
      <c r="AC10" s="1022"/>
      <c r="AD10" s="1022"/>
      <c r="AE10" s="270"/>
      <c r="AF10" s="270">
        <v>38</v>
      </c>
      <c r="AG10" s="270"/>
      <c r="AH10" s="261"/>
      <c r="AI10" s="257"/>
      <c r="AJ10" s="257"/>
    </row>
    <row r="11" spans="1:36" ht="21.95" customHeight="1" x14ac:dyDescent="0.15">
      <c r="A11" s="259"/>
      <c r="B11" s="256"/>
      <c r="C11" s="256"/>
      <c r="D11" s="256"/>
      <c r="E11" s="268"/>
      <c r="F11" s="269" t="s">
        <v>242</v>
      </c>
      <c r="G11" s="266"/>
      <c r="I11" s="266"/>
      <c r="K11" s="1021" t="s">
        <v>248</v>
      </c>
      <c r="L11" s="1022"/>
      <c r="M11" s="1022"/>
      <c r="N11" s="1022"/>
      <c r="O11" s="1022"/>
      <c r="P11" s="1022"/>
      <c r="Q11" s="1022"/>
      <c r="R11" s="1022"/>
      <c r="S11" s="1022"/>
      <c r="T11" s="1022"/>
      <c r="U11" s="1022"/>
      <c r="V11" s="1022"/>
      <c r="W11" s="1022"/>
      <c r="X11" s="1022"/>
      <c r="Y11" s="1022"/>
      <c r="Z11" s="1022"/>
      <c r="AA11" s="1022"/>
      <c r="AB11" s="1022"/>
      <c r="AC11" s="1022"/>
      <c r="AD11" s="1022"/>
      <c r="AE11" s="270"/>
      <c r="AF11" s="270">
        <v>39</v>
      </c>
      <c r="AG11" s="270"/>
      <c r="AH11" s="261"/>
      <c r="AI11" s="257"/>
      <c r="AJ11" s="257"/>
    </row>
    <row r="12" spans="1:36" ht="21.95" customHeight="1" x14ac:dyDescent="0.15">
      <c r="A12" s="259"/>
      <c r="B12" s="256"/>
      <c r="C12" s="256"/>
      <c r="D12" s="256"/>
      <c r="E12" s="268"/>
      <c r="F12" s="269" t="s">
        <v>244</v>
      </c>
      <c r="G12" s="266"/>
      <c r="I12" s="266"/>
      <c r="K12" s="1021" t="s">
        <v>245</v>
      </c>
      <c r="L12" s="1022"/>
      <c r="M12" s="1022"/>
      <c r="N12" s="1022"/>
      <c r="O12" s="1022"/>
      <c r="P12" s="1022"/>
      <c r="Q12" s="1022"/>
      <c r="R12" s="1022"/>
      <c r="S12" s="1022"/>
      <c r="T12" s="1022"/>
      <c r="U12" s="1022"/>
      <c r="V12" s="1022"/>
      <c r="W12" s="1022"/>
      <c r="X12" s="1022"/>
      <c r="Y12" s="1022"/>
      <c r="Z12" s="1022"/>
      <c r="AA12" s="1022"/>
      <c r="AB12" s="1022"/>
      <c r="AC12" s="1022"/>
      <c r="AD12" s="1022"/>
      <c r="AE12" s="270"/>
      <c r="AF12" s="270">
        <v>40</v>
      </c>
      <c r="AG12" s="270"/>
      <c r="AH12" s="261"/>
      <c r="AI12" s="257"/>
      <c r="AJ12" s="257"/>
    </row>
    <row r="13" spans="1:36" ht="21.95" customHeight="1" x14ac:dyDescent="0.15">
      <c r="A13" s="259"/>
      <c r="B13" s="256"/>
      <c r="C13" s="256"/>
      <c r="D13" s="256"/>
      <c r="E13" s="268"/>
      <c r="F13" s="269"/>
      <c r="G13" s="266"/>
      <c r="I13" s="266"/>
      <c r="K13" s="1021" t="s">
        <v>246</v>
      </c>
      <c r="L13" s="1022"/>
      <c r="M13" s="1022"/>
      <c r="N13" s="1022"/>
      <c r="O13" s="1022"/>
      <c r="P13" s="1022"/>
      <c r="Q13" s="1022"/>
      <c r="R13" s="1022"/>
      <c r="S13" s="1022"/>
      <c r="T13" s="1022"/>
      <c r="U13" s="1022"/>
      <c r="V13" s="1022"/>
      <c r="W13" s="1022"/>
      <c r="X13" s="1022"/>
      <c r="Y13" s="1022"/>
      <c r="Z13" s="1022"/>
      <c r="AA13" s="1022"/>
      <c r="AB13" s="1022"/>
      <c r="AC13" s="1022"/>
      <c r="AD13" s="1022"/>
      <c r="AE13" s="270"/>
      <c r="AF13" s="270">
        <v>48</v>
      </c>
      <c r="AG13" s="270"/>
      <c r="AH13" s="261"/>
      <c r="AI13" s="257"/>
      <c r="AJ13" s="257"/>
    </row>
    <row r="14" spans="1:36" ht="21.95" customHeight="1" x14ac:dyDescent="0.15">
      <c r="A14" s="259"/>
      <c r="B14" s="260"/>
      <c r="C14" s="262"/>
      <c r="D14" s="262"/>
      <c r="E14" s="262"/>
      <c r="F14" s="269"/>
      <c r="G14" s="261"/>
      <c r="I14" s="261"/>
      <c r="K14" s="1021" t="s">
        <v>267</v>
      </c>
      <c r="L14" s="1022"/>
      <c r="M14" s="1022"/>
      <c r="N14" s="1022"/>
      <c r="O14" s="1022"/>
      <c r="P14" s="1022"/>
      <c r="Q14" s="1022"/>
      <c r="R14" s="1022"/>
      <c r="S14" s="1022"/>
      <c r="T14" s="1022"/>
      <c r="U14" s="1022"/>
      <c r="V14" s="1022"/>
      <c r="W14" s="1022"/>
      <c r="X14" s="1022"/>
      <c r="Y14" s="1022"/>
      <c r="Z14" s="1022"/>
      <c r="AA14" s="1022"/>
      <c r="AB14" s="1022"/>
      <c r="AC14" s="1022"/>
      <c r="AD14" s="1022"/>
      <c r="AE14" s="266"/>
      <c r="AF14" s="270">
        <v>49</v>
      </c>
      <c r="AG14" s="266"/>
      <c r="AH14" s="261"/>
      <c r="AI14" s="257"/>
      <c r="AJ14" s="257"/>
    </row>
    <row r="15" spans="1:36" ht="21.95" customHeight="1" x14ac:dyDescent="0.15">
      <c r="A15" s="259"/>
      <c r="B15" s="260"/>
      <c r="C15" s="262"/>
      <c r="D15" s="262"/>
      <c r="E15" s="262"/>
      <c r="F15" s="269"/>
      <c r="G15" s="261"/>
      <c r="I15" s="261"/>
      <c r="K15" s="1021" t="s">
        <v>266</v>
      </c>
      <c r="L15" s="1022"/>
      <c r="M15" s="1022"/>
      <c r="N15" s="1022"/>
      <c r="O15" s="1022"/>
      <c r="P15" s="1022"/>
      <c r="Q15" s="1022"/>
      <c r="R15" s="1022"/>
      <c r="S15" s="1022"/>
      <c r="T15" s="1022"/>
      <c r="U15" s="1022"/>
      <c r="V15" s="1022"/>
      <c r="W15" s="1022"/>
      <c r="X15" s="1022"/>
      <c r="Y15" s="1022"/>
      <c r="Z15" s="1022"/>
      <c r="AA15" s="1022"/>
      <c r="AB15" s="1022"/>
      <c r="AC15" s="1022"/>
      <c r="AD15" s="1022"/>
      <c r="AE15" s="266"/>
      <c r="AF15" s="270">
        <v>51</v>
      </c>
      <c r="AG15" s="266"/>
      <c r="AH15" s="261"/>
      <c r="AI15" s="257"/>
      <c r="AJ15" s="257"/>
    </row>
    <row r="16" spans="1:36" ht="21.95" customHeight="1" x14ac:dyDescent="0.15">
      <c r="A16" s="259"/>
      <c r="B16" s="260"/>
      <c r="C16" s="262"/>
      <c r="D16" s="262"/>
      <c r="E16" s="262"/>
      <c r="F16" s="269"/>
      <c r="G16" s="261"/>
      <c r="I16" s="261"/>
      <c r="K16" s="261"/>
      <c r="L16" s="261"/>
      <c r="M16" s="264"/>
      <c r="N16" s="265"/>
      <c r="O16" s="266"/>
      <c r="P16" s="266"/>
      <c r="Q16" s="266"/>
      <c r="R16" s="266"/>
      <c r="S16" s="266"/>
      <c r="T16" s="266"/>
      <c r="U16" s="266"/>
      <c r="V16" s="256"/>
      <c r="W16" s="256"/>
      <c r="X16" s="256"/>
      <c r="Y16" s="256"/>
      <c r="Z16" s="256"/>
      <c r="AA16" s="256"/>
      <c r="AB16" s="256"/>
      <c r="AC16" s="266"/>
      <c r="AD16" s="266"/>
      <c r="AE16" s="266"/>
      <c r="AF16" s="266"/>
      <c r="AG16" s="266"/>
      <c r="AH16" s="261"/>
      <c r="AI16" s="257"/>
      <c r="AJ16" s="257"/>
    </row>
    <row r="17" spans="1:36" ht="20.100000000000001" customHeight="1" x14ac:dyDescent="0.15">
      <c r="A17" s="259"/>
      <c r="B17" s="260"/>
      <c r="C17" s="262"/>
      <c r="D17" s="262"/>
      <c r="E17" s="262"/>
      <c r="F17" s="269"/>
      <c r="G17" s="261"/>
      <c r="I17" s="261"/>
      <c r="K17" s="261"/>
      <c r="L17" s="261"/>
      <c r="M17" s="264"/>
      <c r="N17" s="265"/>
      <c r="O17" s="266"/>
      <c r="P17" s="266"/>
      <c r="Q17" s="266"/>
      <c r="R17" s="266"/>
      <c r="S17" s="266"/>
      <c r="T17" s="266"/>
      <c r="U17" s="266"/>
      <c r="V17" s="256"/>
      <c r="W17" s="256"/>
      <c r="X17" s="256"/>
      <c r="Y17" s="256"/>
      <c r="Z17" s="256"/>
      <c r="AA17" s="256"/>
      <c r="AB17" s="256"/>
      <c r="AC17" s="266"/>
      <c r="AD17" s="266"/>
      <c r="AE17" s="266"/>
      <c r="AF17" s="266"/>
      <c r="AG17" s="266"/>
      <c r="AH17" s="261"/>
      <c r="AI17" s="257"/>
      <c r="AJ17" s="257"/>
    </row>
    <row r="18" spans="1:36" ht="20.100000000000001" customHeight="1" x14ac:dyDescent="0.15">
      <c r="A18" s="259"/>
      <c r="B18" s="260"/>
      <c r="C18" s="262"/>
      <c r="D18" s="262"/>
      <c r="E18" s="262"/>
      <c r="F18" s="269"/>
      <c r="G18" s="261"/>
      <c r="I18" s="261"/>
      <c r="K18" s="261"/>
      <c r="L18" s="261"/>
      <c r="M18" s="264"/>
      <c r="N18" s="265"/>
      <c r="O18" s="266"/>
      <c r="P18" s="266"/>
      <c r="Q18" s="266"/>
      <c r="R18" s="266"/>
      <c r="S18" s="266"/>
      <c r="T18" s="266"/>
      <c r="U18" s="266"/>
      <c r="V18" s="256"/>
      <c r="W18" s="256"/>
      <c r="X18" s="256"/>
      <c r="Y18" s="256"/>
      <c r="Z18" s="256"/>
      <c r="AA18" s="256"/>
      <c r="AB18" s="256"/>
      <c r="AC18" s="266"/>
      <c r="AD18" s="266"/>
      <c r="AE18" s="266"/>
      <c r="AF18" s="266"/>
      <c r="AG18" s="266"/>
      <c r="AH18" s="261"/>
      <c r="AI18" s="257"/>
      <c r="AJ18" s="257"/>
    </row>
    <row r="19" spans="1:36" ht="20.100000000000001" customHeight="1" x14ac:dyDescent="0.15">
      <c r="A19" s="259"/>
      <c r="B19" s="260"/>
      <c r="C19" s="262"/>
      <c r="D19" s="262"/>
      <c r="E19" s="262"/>
      <c r="F19" s="269"/>
      <c r="G19" s="261"/>
      <c r="I19" s="261"/>
      <c r="K19" s="261"/>
      <c r="L19" s="261"/>
      <c r="M19" s="264"/>
      <c r="N19" s="265"/>
      <c r="O19" s="266"/>
      <c r="P19" s="266"/>
      <c r="Q19" s="266"/>
      <c r="R19" s="266"/>
      <c r="S19" s="266"/>
      <c r="T19" s="266"/>
      <c r="U19" s="266"/>
      <c r="V19" s="256"/>
      <c r="W19" s="256"/>
      <c r="X19" s="256"/>
      <c r="Y19" s="256"/>
      <c r="Z19" s="256"/>
      <c r="AA19" s="256"/>
      <c r="AB19" s="256"/>
      <c r="AC19" s="266"/>
      <c r="AD19" s="266"/>
      <c r="AE19" s="266"/>
      <c r="AF19" s="266"/>
      <c r="AG19" s="266"/>
      <c r="AH19" s="261"/>
      <c r="AI19" s="257"/>
      <c r="AJ19" s="257"/>
    </row>
    <row r="20" spans="1:36" ht="20.100000000000001" customHeight="1" x14ac:dyDescent="0.15">
      <c r="A20" s="259"/>
      <c r="B20" s="260"/>
      <c r="C20" s="262"/>
      <c r="D20" s="262"/>
      <c r="E20" s="262"/>
      <c r="F20" s="269"/>
      <c r="G20" s="261"/>
      <c r="I20" s="261"/>
      <c r="K20" s="261"/>
      <c r="L20" s="261"/>
      <c r="M20" s="264"/>
      <c r="N20" s="265"/>
      <c r="O20" s="266"/>
      <c r="P20" s="266"/>
      <c r="Q20" s="266"/>
      <c r="R20" s="266"/>
      <c r="S20" s="266"/>
      <c r="T20" s="266"/>
      <c r="U20" s="266"/>
      <c r="V20" s="256"/>
      <c r="W20" s="256"/>
      <c r="X20" s="256"/>
      <c r="Y20" s="256"/>
      <c r="Z20" s="256"/>
      <c r="AA20" s="256"/>
      <c r="AB20" s="256"/>
      <c r="AC20" s="266"/>
      <c r="AD20" s="266"/>
      <c r="AE20" s="266"/>
      <c r="AF20" s="266"/>
      <c r="AG20" s="266"/>
      <c r="AH20" s="261"/>
      <c r="AI20" s="257"/>
      <c r="AJ20" s="257"/>
    </row>
    <row r="21" spans="1:36" ht="20.100000000000001" customHeight="1" x14ac:dyDescent="0.15">
      <c r="A21" s="259"/>
      <c r="B21" s="260"/>
      <c r="C21" s="262"/>
      <c r="D21" s="262"/>
      <c r="E21" s="262"/>
      <c r="F21" s="269"/>
      <c r="G21" s="261"/>
      <c r="H21" s="261"/>
      <c r="I21" s="261"/>
      <c r="J21" s="261"/>
      <c r="K21" s="261"/>
      <c r="L21" s="261"/>
      <c r="M21" s="264"/>
      <c r="N21" s="265"/>
      <c r="O21" s="266"/>
      <c r="P21" s="266"/>
      <c r="Q21" s="266"/>
      <c r="R21" s="266"/>
      <c r="S21" s="266"/>
      <c r="T21" s="266"/>
      <c r="U21" s="266"/>
      <c r="V21" s="256"/>
      <c r="W21" s="256"/>
      <c r="X21" s="256"/>
      <c r="Y21" s="256"/>
      <c r="Z21" s="256"/>
      <c r="AA21" s="256"/>
      <c r="AB21" s="256"/>
      <c r="AC21" s="266"/>
      <c r="AD21" s="266"/>
      <c r="AE21" s="266"/>
      <c r="AF21" s="266"/>
      <c r="AG21" s="266"/>
      <c r="AH21" s="261"/>
      <c r="AI21" s="257"/>
      <c r="AJ21" s="257"/>
    </row>
    <row r="22" spans="1:36" ht="20.100000000000001" customHeight="1" x14ac:dyDescent="0.15">
      <c r="A22" s="259"/>
      <c r="B22" s="260"/>
      <c r="C22" s="262"/>
      <c r="D22" s="262"/>
      <c r="E22" s="262"/>
      <c r="F22" s="261"/>
      <c r="G22" s="261"/>
      <c r="H22" s="256"/>
      <c r="I22" s="261"/>
      <c r="J22" s="261"/>
      <c r="K22" s="261"/>
      <c r="L22" s="271"/>
      <c r="M22" s="264"/>
      <c r="N22" s="265"/>
      <c r="O22" s="266"/>
      <c r="P22" s="266"/>
      <c r="Q22" s="266"/>
      <c r="R22" s="266"/>
      <c r="S22" s="266"/>
      <c r="T22" s="266"/>
      <c r="U22" s="266"/>
      <c r="V22" s="256"/>
      <c r="W22" s="256"/>
      <c r="X22" s="256"/>
      <c r="Y22" s="256"/>
      <c r="Z22" s="256"/>
      <c r="AA22" s="256"/>
      <c r="AB22" s="256"/>
      <c r="AC22" s="266"/>
      <c r="AD22" s="266"/>
      <c r="AE22" s="266"/>
      <c r="AF22" s="266"/>
      <c r="AG22" s="266"/>
      <c r="AH22" s="261"/>
      <c r="AI22" s="257"/>
      <c r="AJ22" s="257"/>
    </row>
    <row r="23" spans="1:36" ht="20.100000000000001" customHeight="1" x14ac:dyDescent="0.15">
      <c r="A23" s="259"/>
      <c r="B23" s="260"/>
      <c r="C23" s="262"/>
      <c r="D23" s="262"/>
      <c r="E23" s="262"/>
      <c r="F23" s="261"/>
      <c r="G23" s="261"/>
      <c r="H23" s="256"/>
      <c r="I23" s="261"/>
      <c r="J23" s="261"/>
      <c r="K23" s="261"/>
      <c r="L23" s="271"/>
      <c r="M23" s="264"/>
      <c r="N23" s="265"/>
      <c r="O23" s="266"/>
      <c r="P23" s="266"/>
      <c r="Q23" s="266"/>
      <c r="R23" s="266"/>
      <c r="S23" s="266"/>
      <c r="T23" s="266"/>
      <c r="U23" s="266"/>
      <c r="V23" s="256"/>
      <c r="W23" s="256"/>
      <c r="X23" s="256"/>
      <c r="Y23" s="256"/>
      <c r="Z23" s="256"/>
      <c r="AA23" s="256"/>
      <c r="AB23" s="256"/>
      <c r="AC23" s="266"/>
      <c r="AD23" s="266"/>
      <c r="AE23" s="266"/>
      <c r="AF23" s="266"/>
      <c r="AG23" s="266"/>
      <c r="AH23" s="261"/>
      <c r="AI23" s="257"/>
      <c r="AJ23" s="257"/>
    </row>
    <row r="24" spans="1:36" ht="20.100000000000001" customHeight="1" x14ac:dyDescent="0.15">
      <c r="A24" s="259"/>
      <c r="B24" s="260"/>
      <c r="C24" s="262"/>
      <c r="D24" s="262"/>
      <c r="E24" s="262"/>
      <c r="F24" s="261"/>
      <c r="G24" s="261"/>
      <c r="H24" s="261"/>
      <c r="I24" s="261"/>
      <c r="J24" s="261"/>
      <c r="K24" s="261"/>
      <c r="L24" s="261"/>
      <c r="M24" s="264"/>
      <c r="N24" s="265"/>
      <c r="O24" s="266"/>
      <c r="P24" s="266"/>
      <c r="Q24" s="266"/>
      <c r="R24" s="266"/>
      <c r="S24" s="266"/>
      <c r="T24" s="266"/>
      <c r="U24" s="266"/>
      <c r="V24" s="256"/>
      <c r="W24" s="256"/>
      <c r="X24" s="256"/>
      <c r="Y24" s="256"/>
      <c r="Z24" s="256"/>
      <c r="AA24" s="256"/>
      <c r="AB24" s="256"/>
      <c r="AC24" s="266"/>
      <c r="AD24" s="266"/>
      <c r="AE24" s="266"/>
      <c r="AF24" s="266"/>
      <c r="AG24" s="266"/>
      <c r="AH24" s="261"/>
      <c r="AI24" s="257"/>
      <c r="AJ24" s="257"/>
    </row>
    <row r="25" spans="1:36" ht="20.100000000000001" customHeight="1" x14ac:dyDescent="0.15">
      <c r="A25" s="259"/>
      <c r="B25" s="260"/>
      <c r="C25" s="262"/>
      <c r="D25" s="262"/>
      <c r="E25" s="262"/>
      <c r="F25" s="261"/>
      <c r="G25" s="261"/>
      <c r="H25" s="256"/>
      <c r="I25" s="272"/>
      <c r="J25" s="261"/>
      <c r="K25" s="261"/>
      <c r="L25" s="261"/>
      <c r="M25" s="264"/>
      <c r="N25" s="265"/>
      <c r="O25" s="266"/>
      <c r="P25" s="266"/>
      <c r="Q25" s="266"/>
      <c r="R25" s="266"/>
      <c r="S25" s="266"/>
      <c r="T25" s="266"/>
      <c r="U25" s="266"/>
      <c r="V25" s="256"/>
      <c r="W25" s="256"/>
      <c r="X25" s="256"/>
      <c r="Y25" s="256"/>
      <c r="Z25" s="256"/>
      <c r="AA25" s="256"/>
      <c r="AB25" s="256"/>
      <c r="AC25" s="266"/>
      <c r="AD25" s="266"/>
      <c r="AE25" s="266"/>
      <c r="AF25" s="266"/>
      <c r="AG25" s="266"/>
      <c r="AH25" s="261"/>
      <c r="AI25" s="257"/>
      <c r="AJ25" s="257"/>
    </row>
    <row r="26" spans="1:36" ht="20.100000000000001" customHeight="1" x14ac:dyDescent="0.15">
      <c r="A26" s="259"/>
      <c r="B26" s="260"/>
      <c r="C26" s="262"/>
      <c r="D26" s="262"/>
      <c r="E26" s="262"/>
      <c r="F26" s="261"/>
      <c r="G26" s="261"/>
      <c r="H26" s="261"/>
      <c r="I26" s="261"/>
      <c r="J26" s="261"/>
      <c r="K26" s="261"/>
      <c r="L26" s="261"/>
      <c r="M26" s="264"/>
      <c r="N26" s="265"/>
      <c r="O26" s="266"/>
      <c r="P26" s="266"/>
      <c r="Q26" s="266"/>
      <c r="R26" s="266"/>
      <c r="S26" s="266"/>
      <c r="T26" s="266"/>
      <c r="U26" s="266"/>
      <c r="V26" s="256"/>
      <c r="W26" s="256"/>
      <c r="X26" s="256"/>
      <c r="Y26" s="256"/>
      <c r="Z26" s="256"/>
      <c r="AA26" s="256"/>
      <c r="AB26" s="256"/>
      <c r="AC26" s="266"/>
      <c r="AD26" s="266"/>
      <c r="AE26" s="266"/>
      <c r="AF26" s="266"/>
      <c r="AG26" s="266"/>
      <c r="AH26" s="261"/>
      <c r="AI26" s="257"/>
      <c r="AJ26" s="257"/>
    </row>
    <row r="27" spans="1:36" ht="13.5" x14ac:dyDescent="0.15">
      <c r="A27" s="259"/>
      <c r="B27" s="260"/>
      <c r="C27" s="262"/>
      <c r="D27" s="262"/>
      <c r="E27" s="262"/>
      <c r="F27" s="261"/>
      <c r="G27" s="261"/>
      <c r="H27" s="261"/>
      <c r="I27" s="261"/>
      <c r="J27" s="261"/>
      <c r="K27" s="261"/>
      <c r="L27" s="261"/>
      <c r="M27" s="264"/>
      <c r="N27" s="265"/>
      <c r="O27" s="266"/>
      <c r="P27" s="266"/>
      <c r="Q27" s="266"/>
      <c r="R27" s="266"/>
      <c r="S27" s="266"/>
      <c r="T27" s="266"/>
      <c r="U27" s="266"/>
      <c r="V27" s="256"/>
      <c r="W27" s="256"/>
      <c r="X27" s="256"/>
      <c r="Y27" s="256"/>
      <c r="Z27" s="256"/>
      <c r="AA27" s="256"/>
      <c r="AB27" s="256"/>
      <c r="AC27" s="266"/>
      <c r="AD27" s="266"/>
      <c r="AE27" s="266"/>
      <c r="AF27" s="266"/>
      <c r="AG27" s="266"/>
      <c r="AH27" s="261"/>
      <c r="AI27" s="257"/>
      <c r="AJ27" s="257"/>
    </row>
    <row r="28" spans="1:36" ht="13.5" x14ac:dyDescent="0.15">
      <c r="A28" s="259"/>
      <c r="B28" s="260"/>
      <c r="C28" s="262"/>
      <c r="D28" s="262"/>
      <c r="E28" s="262"/>
      <c r="F28" s="261"/>
      <c r="G28" s="261"/>
      <c r="H28" s="261"/>
      <c r="I28" s="261"/>
      <c r="J28" s="261"/>
      <c r="K28" s="261"/>
      <c r="L28" s="261"/>
      <c r="M28" s="264"/>
      <c r="N28" s="265"/>
      <c r="O28" s="266"/>
      <c r="P28" s="266"/>
      <c r="Q28" s="266"/>
      <c r="R28" s="266"/>
      <c r="S28" s="266"/>
      <c r="T28" s="266"/>
      <c r="U28" s="266"/>
      <c r="V28" s="256"/>
      <c r="W28" s="256"/>
      <c r="X28" s="256"/>
      <c r="Y28" s="256"/>
      <c r="Z28" s="256"/>
      <c r="AA28" s="256"/>
      <c r="AB28" s="256"/>
      <c r="AC28" s="266"/>
      <c r="AD28" s="266"/>
      <c r="AE28" s="266"/>
      <c r="AF28" s="266"/>
      <c r="AG28" s="266"/>
      <c r="AH28" s="261"/>
      <c r="AI28" s="257"/>
      <c r="AJ28" s="257"/>
    </row>
    <row r="29" spans="1:36" ht="13.5" x14ac:dyDescent="0.15">
      <c r="A29" s="259"/>
      <c r="B29" s="260"/>
      <c r="C29" s="262"/>
      <c r="D29" s="262"/>
      <c r="E29" s="262"/>
      <c r="F29" s="261"/>
      <c r="G29" s="261"/>
      <c r="H29" s="261"/>
      <c r="I29" s="261"/>
      <c r="J29" s="261"/>
      <c r="K29" s="261"/>
      <c r="L29" s="261"/>
      <c r="M29" s="264"/>
      <c r="N29" s="265"/>
      <c r="O29" s="266"/>
      <c r="P29" s="266"/>
      <c r="Q29" s="266"/>
      <c r="R29" s="266"/>
      <c r="S29" s="266"/>
      <c r="T29" s="266"/>
      <c r="U29" s="266"/>
      <c r="V29" s="256"/>
      <c r="W29" s="256"/>
      <c r="X29" s="256"/>
      <c r="Y29" s="256"/>
      <c r="Z29" s="256"/>
      <c r="AA29" s="256"/>
      <c r="AB29" s="256"/>
      <c r="AC29" s="266"/>
      <c r="AD29" s="266"/>
      <c r="AE29" s="266"/>
      <c r="AF29" s="266"/>
      <c r="AG29" s="266"/>
      <c r="AH29" s="261"/>
      <c r="AI29" s="257"/>
      <c r="AJ29" s="257"/>
    </row>
    <row r="30" spans="1:36" ht="13.5" x14ac:dyDescent="0.15">
      <c r="A30" s="259"/>
      <c r="B30" s="260"/>
      <c r="C30" s="262"/>
      <c r="D30" s="262"/>
      <c r="E30" s="262"/>
      <c r="F30" s="261"/>
      <c r="G30" s="261"/>
      <c r="H30" s="261"/>
      <c r="I30" s="261"/>
      <c r="J30" s="261"/>
      <c r="K30" s="261"/>
      <c r="L30" s="261"/>
      <c r="M30" s="264"/>
      <c r="N30" s="265"/>
      <c r="O30" s="266"/>
      <c r="P30" s="266"/>
      <c r="Q30" s="266"/>
      <c r="R30" s="266"/>
      <c r="S30" s="266"/>
      <c r="T30" s="266"/>
      <c r="U30" s="266"/>
      <c r="V30" s="256"/>
      <c r="W30" s="256"/>
      <c r="X30" s="256"/>
      <c r="Y30" s="256"/>
      <c r="Z30" s="256"/>
      <c r="AA30" s="256"/>
      <c r="AB30" s="256"/>
      <c r="AC30" s="266"/>
      <c r="AD30" s="266"/>
      <c r="AE30" s="266"/>
      <c r="AF30" s="266"/>
      <c r="AG30" s="266"/>
      <c r="AH30" s="261"/>
      <c r="AI30" s="257"/>
      <c r="AJ30" s="257"/>
    </row>
    <row r="31" spans="1:36" ht="13.5" x14ac:dyDescent="0.15">
      <c r="A31" s="259"/>
      <c r="B31" s="260"/>
      <c r="C31" s="262"/>
      <c r="D31" s="262"/>
      <c r="E31" s="262"/>
      <c r="F31" s="261"/>
      <c r="G31" s="261"/>
      <c r="H31" s="261"/>
      <c r="I31" s="261"/>
      <c r="J31" s="261"/>
      <c r="K31" s="261"/>
      <c r="L31" s="261"/>
      <c r="M31" s="264"/>
      <c r="N31" s="265"/>
      <c r="O31" s="266"/>
      <c r="P31" s="266"/>
      <c r="Q31" s="266"/>
      <c r="R31" s="266"/>
      <c r="S31" s="266"/>
      <c r="T31" s="266"/>
      <c r="U31" s="266"/>
      <c r="V31" s="256"/>
      <c r="W31" s="256"/>
      <c r="X31" s="256"/>
      <c r="Y31" s="256"/>
      <c r="Z31" s="256"/>
      <c r="AA31" s="256"/>
      <c r="AB31" s="256"/>
      <c r="AC31" s="266"/>
      <c r="AD31" s="266"/>
      <c r="AE31" s="266"/>
      <c r="AF31" s="266"/>
      <c r="AG31" s="266"/>
      <c r="AH31" s="261"/>
      <c r="AI31" s="257"/>
      <c r="AJ31" s="257"/>
    </row>
    <row r="32" spans="1:36" ht="13.5" x14ac:dyDescent="0.15">
      <c r="A32" s="259"/>
      <c r="B32" s="260"/>
      <c r="C32" s="262"/>
      <c r="D32" s="262"/>
      <c r="E32" s="262"/>
      <c r="F32" s="261"/>
      <c r="G32" s="261"/>
      <c r="H32" s="261"/>
      <c r="I32" s="261"/>
      <c r="J32" s="261"/>
      <c r="K32" s="261"/>
      <c r="L32" s="261"/>
      <c r="M32" s="264"/>
      <c r="N32" s="265"/>
      <c r="O32" s="266"/>
      <c r="P32" s="266"/>
      <c r="Q32" s="266"/>
      <c r="R32" s="266"/>
      <c r="S32" s="266"/>
      <c r="T32" s="266"/>
      <c r="U32" s="266"/>
      <c r="V32" s="256"/>
      <c r="W32" s="256"/>
      <c r="X32" s="256"/>
      <c r="Y32" s="256"/>
      <c r="Z32" s="256"/>
      <c r="AA32" s="256"/>
      <c r="AB32" s="256"/>
      <c r="AC32" s="266"/>
      <c r="AD32" s="266"/>
      <c r="AE32" s="266"/>
      <c r="AF32" s="266"/>
      <c r="AG32" s="266"/>
      <c r="AH32" s="261"/>
      <c r="AI32" s="257"/>
      <c r="AJ32" s="257"/>
    </row>
    <row r="33" spans="1:36" ht="13.5" x14ac:dyDescent="0.15">
      <c r="A33" s="259"/>
      <c r="B33" s="260"/>
      <c r="C33" s="262"/>
      <c r="D33" s="262"/>
      <c r="E33" s="262"/>
      <c r="F33" s="261"/>
      <c r="G33" s="261"/>
      <c r="H33" s="261"/>
      <c r="I33" s="261"/>
      <c r="J33" s="261"/>
      <c r="K33" s="261"/>
      <c r="L33" s="261"/>
      <c r="M33" s="264"/>
      <c r="N33" s="265"/>
      <c r="O33" s="266"/>
      <c r="P33" s="266"/>
      <c r="Q33" s="266"/>
      <c r="R33" s="266"/>
      <c r="S33" s="266"/>
      <c r="T33" s="266"/>
      <c r="U33" s="266"/>
      <c r="V33" s="256"/>
      <c r="W33" s="256"/>
      <c r="X33" s="256"/>
      <c r="Y33" s="256"/>
      <c r="Z33" s="256"/>
      <c r="AA33" s="256"/>
      <c r="AB33" s="256"/>
      <c r="AC33" s="266"/>
      <c r="AD33" s="266"/>
      <c r="AE33" s="266"/>
      <c r="AF33" s="266"/>
      <c r="AG33" s="266"/>
      <c r="AH33" s="261"/>
      <c r="AI33" s="257"/>
      <c r="AJ33" s="257"/>
    </row>
    <row r="34" spans="1:36" ht="13.5" x14ac:dyDescent="0.15">
      <c r="A34" s="259"/>
      <c r="B34" s="260"/>
      <c r="C34" s="262"/>
      <c r="D34" s="262"/>
      <c r="E34" s="262"/>
      <c r="F34" s="261"/>
      <c r="G34" s="261"/>
      <c r="H34" s="261"/>
      <c r="I34" s="261"/>
      <c r="J34" s="261"/>
      <c r="K34" s="261"/>
      <c r="L34" s="261"/>
      <c r="M34" s="264"/>
      <c r="N34" s="265"/>
      <c r="O34" s="266"/>
      <c r="P34" s="266"/>
      <c r="Q34" s="266"/>
      <c r="R34" s="266"/>
      <c r="S34" s="266"/>
      <c r="T34" s="266"/>
      <c r="U34" s="266"/>
      <c r="V34" s="256"/>
      <c r="W34" s="256"/>
      <c r="X34" s="256"/>
      <c r="Y34" s="256"/>
      <c r="Z34" s="256"/>
      <c r="AA34" s="256"/>
      <c r="AB34" s="256"/>
      <c r="AC34" s="266"/>
      <c r="AD34" s="266"/>
      <c r="AE34" s="266"/>
      <c r="AF34" s="266"/>
      <c r="AG34" s="266"/>
      <c r="AH34" s="261"/>
      <c r="AI34" s="257"/>
      <c r="AJ34" s="257"/>
    </row>
    <row r="35" spans="1:36" ht="13.5" x14ac:dyDescent="0.15">
      <c r="A35" s="259"/>
      <c r="B35" s="260"/>
      <c r="C35" s="262"/>
      <c r="D35" s="262"/>
      <c r="E35" s="262"/>
      <c r="F35" s="261"/>
      <c r="G35" s="261"/>
      <c r="H35" s="261"/>
      <c r="I35" s="261"/>
      <c r="J35" s="261"/>
      <c r="K35" s="261"/>
      <c r="L35" s="261"/>
      <c r="M35" s="264"/>
      <c r="N35" s="265"/>
      <c r="O35" s="266"/>
      <c r="P35" s="266"/>
      <c r="Q35" s="266"/>
      <c r="R35" s="266"/>
      <c r="S35" s="266"/>
      <c r="T35" s="266"/>
      <c r="U35" s="266"/>
      <c r="V35" s="256"/>
      <c r="W35" s="256"/>
      <c r="X35" s="256"/>
      <c r="Y35" s="256"/>
      <c r="Z35" s="256"/>
      <c r="AA35" s="256"/>
      <c r="AB35" s="256"/>
      <c r="AC35" s="266"/>
      <c r="AD35" s="266"/>
      <c r="AE35" s="266"/>
      <c r="AF35" s="266"/>
      <c r="AG35" s="266"/>
      <c r="AH35" s="261"/>
      <c r="AI35" s="257"/>
      <c r="AJ35" s="257"/>
    </row>
    <row r="36" spans="1:36" ht="13.5" x14ac:dyDescent="0.15">
      <c r="A36" s="259"/>
      <c r="B36" s="260"/>
      <c r="C36" s="262"/>
      <c r="D36" s="262"/>
      <c r="E36" s="262"/>
      <c r="F36" s="261"/>
      <c r="G36" s="261"/>
      <c r="H36" s="261"/>
      <c r="I36" s="261"/>
      <c r="J36" s="261"/>
      <c r="K36" s="261"/>
      <c r="L36" s="261"/>
      <c r="M36" s="264"/>
      <c r="N36" s="265"/>
      <c r="O36" s="266"/>
      <c r="P36" s="266"/>
      <c r="Q36" s="266"/>
      <c r="R36" s="266"/>
      <c r="S36" s="266"/>
      <c r="T36" s="266"/>
      <c r="U36" s="266"/>
      <c r="V36" s="256"/>
      <c r="W36" s="256"/>
      <c r="X36" s="256"/>
      <c r="Y36" s="256"/>
      <c r="Z36" s="256"/>
      <c r="AA36" s="256"/>
      <c r="AB36" s="256"/>
      <c r="AC36" s="266"/>
      <c r="AD36" s="266"/>
      <c r="AE36" s="266"/>
      <c r="AF36" s="266"/>
      <c r="AG36" s="266"/>
      <c r="AH36" s="261"/>
      <c r="AI36" s="257"/>
      <c r="AJ36" s="257"/>
    </row>
    <row r="37" spans="1:36" ht="13.5" x14ac:dyDescent="0.15">
      <c r="A37" s="259"/>
      <c r="B37" s="260"/>
      <c r="C37" s="262"/>
      <c r="D37" s="262"/>
      <c r="E37" s="262"/>
      <c r="F37" s="261"/>
      <c r="G37" s="261"/>
      <c r="H37" s="261"/>
      <c r="I37" s="261"/>
      <c r="J37" s="261"/>
      <c r="K37" s="261"/>
      <c r="L37" s="261"/>
      <c r="M37" s="264"/>
      <c r="N37" s="265"/>
      <c r="O37" s="266"/>
      <c r="P37" s="266"/>
      <c r="Q37" s="266"/>
      <c r="R37" s="266"/>
      <c r="S37" s="266"/>
      <c r="T37" s="266"/>
      <c r="U37" s="266"/>
      <c r="V37" s="256"/>
      <c r="W37" s="256"/>
      <c r="X37" s="256"/>
      <c r="Y37" s="256"/>
      <c r="Z37" s="256"/>
      <c r="AA37" s="256"/>
      <c r="AB37" s="256"/>
      <c r="AC37" s="266"/>
      <c r="AD37" s="266"/>
      <c r="AE37" s="266"/>
      <c r="AF37" s="266"/>
      <c r="AG37" s="266"/>
      <c r="AH37" s="261"/>
      <c r="AI37" s="257"/>
      <c r="AJ37" s="257"/>
    </row>
    <row r="38" spans="1:36" ht="13.5" x14ac:dyDescent="0.15">
      <c r="A38" s="259"/>
      <c r="B38" s="260"/>
      <c r="C38" s="262"/>
      <c r="D38" s="262"/>
      <c r="E38" s="262"/>
      <c r="F38" s="261"/>
      <c r="G38" s="261"/>
      <c r="H38" s="261"/>
      <c r="I38" s="261"/>
      <c r="J38" s="261"/>
      <c r="K38" s="261"/>
      <c r="L38" s="261"/>
      <c r="M38" s="264"/>
      <c r="N38" s="265"/>
      <c r="O38" s="266"/>
      <c r="P38" s="266"/>
      <c r="Q38" s="266"/>
      <c r="R38" s="266"/>
      <c r="S38" s="266"/>
      <c r="T38" s="266"/>
      <c r="U38" s="266"/>
      <c r="V38" s="256"/>
      <c r="W38" s="256"/>
      <c r="X38" s="256"/>
      <c r="Y38" s="256"/>
      <c r="Z38" s="256"/>
      <c r="AA38" s="256"/>
      <c r="AB38" s="256"/>
      <c r="AC38" s="266"/>
      <c r="AD38" s="266"/>
      <c r="AE38" s="266"/>
      <c r="AF38" s="266"/>
      <c r="AG38" s="266"/>
      <c r="AH38" s="261"/>
      <c r="AI38" s="257"/>
      <c r="AJ38" s="257"/>
    </row>
    <row r="39" spans="1:36" ht="13.5" x14ac:dyDescent="0.15">
      <c r="A39" s="259"/>
      <c r="B39" s="260"/>
      <c r="C39" s="262"/>
      <c r="D39" s="262"/>
      <c r="E39" s="262"/>
      <c r="F39" s="261"/>
      <c r="G39" s="261"/>
      <c r="H39" s="261"/>
      <c r="I39" s="261"/>
      <c r="J39" s="261"/>
      <c r="K39" s="261"/>
      <c r="L39" s="261"/>
      <c r="M39" s="264"/>
      <c r="N39" s="265"/>
      <c r="O39" s="266"/>
      <c r="P39" s="266"/>
      <c r="Q39" s="266"/>
      <c r="R39" s="266"/>
      <c r="S39" s="266"/>
      <c r="T39" s="266"/>
      <c r="U39" s="266"/>
      <c r="V39" s="256"/>
      <c r="W39" s="256"/>
      <c r="X39" s="256"/>
      <c r="Y39" s="256"/>
      <c r="Z39" s="256"/>
      <c r="AA39" s="256"/>
      <c r="AB39" s="256"/>
      <c r="AC39" s="266"/>
      <c r="AD39" s="266"/>
      <c r="AE39" s="266"/>
      <c r="AF39" s="266"/>
      <c r="AG39" s="266"/>
      <c r="AH39" s="261"/>
      <c r="AI39" s="257"/>
      <c r="AJ39" s="257"/>
    </row>
    <row r="40" spans="1:36" ht="13.5" x14ac:dyDescent="0.15">
      <c r="A40" s="259"/>
      <c r="B40" s="260"/>
      <c r="C40" s="262"/>
      <c r="D40" s="262"/>
      <c r="E40" s="262"/>
      <c r="F40" s="261"/>
      <c r="G40" s="261"/>
      <c r="H40" s="261"/>
      <c r="I40" s="261"/>
      <c r="J40" s="261"/>
      <c r="K40" s="261"/>
      <c r="L40" s="261"/>
      <c r="M40" s="264"/>
      <c r="N40" s="265"/>
      <c r="O40" s="266"/>
      <c r="P40" s="266"/>
      <c r="Q40" s="266"/>
      <c r="R40" s="266"/>
      <c r="S40" s="266"/>
      <c r="T40" s="266"/>
      <c r="U40" s="266"/>
      <c r="V40" s="256"/>
      <c r="W40" s="256"/>
      <c r="X40" s="256"/>
      <c r="Y40" s="256"/>
      <c r="Z40" s="256"/>
      <c r="AA40" s="256"/>
      <c r="AB40" s="256"/>
      <c r="AC40" s="266"/>
      <c r="AD40" s="266"/>
      <c r="AE40" s="266"/>
      <c r="AF40" s="266"/>
      <c r="AG40" s="266"/>
      <c r="AH40" s="261"/>
      <c r="AI40" s="257"/>
      <c r="AJ40" s="257"/>
    </row>
    <row r="41" spans="1:36" ht="13.5" x14ac:dyDescent="0.15">
      <c r="A41" s="259"/>
      <c r="B41" s="260"/>
      <c r="C41" s="262"/>
      <c r="D41" s="262"/>
      <c r="E41" s="262"/>
      <c r="F41" s="261"/>
      <c r="G41" s="261"/>
      <c r="H41" s="261"/>
      <c r="I41" s="261"/>
      <c r="J41" s="261"/>
      <c r="K41" s="261"/>
      <c r="L41" s="261"/>
      <c r="M41" s="264"/>
      <c r="N41" s="265"/>
      <c r="O41" s="266"/>
      <c r="P41" s="266"/>
      <c r="Q41" s="266"/>
      <c r="R41" s="266"/>
      <c r="S41" s="266"/>
      <c r="T41" s="266"/>
      <c r="U41" s="266"/>
      <c r="V41" s="256"/>
      <c r="W41" s="256"/>
      <c r="X41" s="256"/>
      <c r="Y41" s="256"/>
      <c r="Z41" s="256"/>
      <c r="AA41" s="256"/>
      <c r="AB41" s="256"/>
      <c r="AC41" s="266"/>
      <c r="AD41" s="266"/>
      <c r="AE41" s="266"/>
      <c r="AF41" s="266"/>
      <c r="AG41" s="266"/>
      <c r="AH41" s="261"/>
      <c r="AI41" s="257"/>
      <c r="AJ41" s="257"/>
    </row>
    <row r="42" spans="1:36" ht="13.5" x14ac:dyDescent="0.15">
      <c r="A42" s="273"/>
      <c r="B42" s="274"/>
      <c r="C42" s="275"/>
      <c r="D42" s="275"/>
      <c r="E42" s="275"/>
      <c r="F42" s="276"/>
      <c r="G42" s="276"/>
      <c r="H42" s="276"/>
      <c r="I42" s="276"/>
      <c r="J42" s="276"/>
      <c r="K42" s="276"/>
      <c r="L42" s="256"/>
      <c r="M42" s="264"/>
      <c r="N42" s="277"/>
      <c r="O42" s="256"/>
      <c r="P42" s="256"/>
      <c r="Q42" s="256"/>
      <c r="R42" s="256"/>
      <c r="S42" s="256"/>
      <c r="T42" s="256"/>
      <c r="U42" s="256"/>
      <c r="V42" s="256"/>
      <c r="W42" s="256"/>
      <c r="X42" s="256"/>
      <c r="Y42" s="256"/>
      <c r="Z42" s="256"/>
      <c r="AA42" s="256"/>
      <c r="AB42" s="256"/>
      <c r="AC42" s="256"/>
      <c r="AD42" s="256"/>
      <c r="AE42" s="256"/>
      <c r="AF42" s="256"/>
      <c r="AG42" s="256"/>
      <c r="AH42" s="256"/>
      <c r="AI42" s="257"/>
      <c r="AJ42" s="257"/>
    </row>
    <row r="43" spans="1:36" ht="13.5" x14ac:dyDescent="0.15">
      <c r="A43" s="273"/>
      <c r="B43" s="274"/>
      <c r="C43" s="275"/>
      <c r="D43" s="275"/>
      <c r="E43" s="275"/>
      <c r="F43" s="278"/>
      <c r="G43" s="278"/>
      <c r="H43" s="256"/>
      <c r="I43" s="256"/>
      <c r="J43" s="256"/>
      <c r="K43" s="256"/>
      <c r="L43" s="256"/>
      <c r="M43" s="264"/>
      <c r="N43" s="265"/>
      <c r="O43" s="276"/>
      <c r="P43" s="276"/>
      <c r="Q43" s="276"/>
      <c r="R43" s="276"/>
      <c r="S43" s="276"/>
      <c r="T43" s="276"/>
      <c r="U43" s="276"/>
      <c r="V43" s="256"/>
      <c r="W43" s="256"/>
      <c r="X43" s="256"/>
      <c r="Y43" s="256"/>
      <c r="Z43" s="256"/>
      <c r="AA43" s="256"/>
      <c r="AB43" s="256"/>
      <c r="AC43" s="256"/>
      <c r="AD43" s="256"/>
      <c r="AE43" s="256"/>
      <c r="AF43" s="256"/>
      <c r="AG43" s="256"/>
      <c r="AH43" s="256"/>
      <c r="AI43" s="257"/>
      <c r="AJ43" s="257"/>
    </row>
    <row r="44" spans="1:36" ht="13.5" x14ac:dyDescent="0.15">
      <c r="A44" s="273"/>
      <c r="B44" s="274"/>
      <c r="C44" s="275"/>
      <c r="D44" s="275"/>
      <c r="E44" s="275"/>
      <c r="F44" s="278"/>
      <c r="G44" s="278"/>
      <c r="H44" s="256"/>
      <c r="I44" s="256"/>
      <c r="J44" s="256"/>
      <c r="K44" s="256"/>
      <c r="L44" s="256"/>
      <c r="M44" s="264"/>
      <c r="N44" s="265"/>
      <c r="O44" s="276"/>
      <c r="P44" s="276"/>
      <c r="Q44" s="276"/>
      <c r="R44" s="276"/>
      <c r="S44" s="276"/>
      <c r="T44" s="276"/>
      <c r="U44" s="276"/>
      <c r="V44" s="256"/>
      <c r="W44" s="256"/>
      <c r="X44" s="256"/>
      <c r="Y44" s="256"/>
      <c r="Z44" s="256"/>
      <c r="AA44" s="256"/>
      <c r="AB44" s="256"/>
      <c r="AC44" s="256"/>
      <c r="AD44" s="256"/>
      <c r="AE44" s="256"/>
      <c r="AF44" s="256"/>
      <c r="AG44" s="256"/>
      <c r="AH44" s="256"/>
      <c r="AI44" s="257"/>
      <c r="AJ44" s="257"/>
    </row>
    <row r="45" spans="1:36" ht="13.5" x14ac:dyDescent="0.15">
      <c r="A45" s="273"/>
      <c r="B45" s="274"/>
      <c r="C45" s="275"/>
      <c r="D45" s="275"/>
      <c r="E45" s="275"/>
      <c r="F45" s="278"/>
      <c r="G45" s="278"/>
      <c r="H45" s="256"/>
      <c r="I45" s="256"/>
      <c r="J45" s="256"/>
      <c r="K45" s="256"/>
      <c r="L45" s="256"/>
      <c r="M45" s="264"/>
      <c r="N45" s="265"/>
      <c r="O45" s="276"/>
      <c r="P45" s="276"/>
      <c r="Q45" s="276"/>
      <c r="R45" s="276"/>
      <c r="S45" s="276"/>
      <c r="T45" s="276"/>
      <c r="U45" s="276"/>
      <c r="V45" s="256"/>
      <c r="W45" s="256"/>
      <c r="X45" s="256"/>
      <c r="Y45" s="256"/>
      <c r="Z45" s="256"/>
      <c r="AA45" s="256"/>
      <c r="AB45" s="256"/>
      <c r="AC45" s="256"/>
      <c r="AD45" s="256"/>
      <c r="AE45" s="256"/>
      <c r="AF45" s="256"/>
      <c r="AG45" s="256"/>
      <c r="AH45" s="256"/>
      <c r="AI45" s="257"/>
      <c r="AJ45" s="257"/>
    </row>
    <row r="46" spans="1:36" ht="13.5" x14ac:dyDescent="0.15">
      <c r="A46" s="273"/>
      <c r="B46" s="274"/>
      <c r="C46" s="275"/>
      <c r="D46" s="275"/>
      <c r="E46" s="275"/>
      <c r="F46" s="278"/>
      <c r="G46" s="278"/>
      <c r="H46" s="256"/>
      <c r="I46" s="256"/>
      <c r="J46" s="256"/>
      <c r="K46" s="256"/>
      <c r="L46" s="256"/>
      <c r="M46" s="264"/>
      <c r="N46" s="265"/>
      <c r="O46" s="276"/>
      <c r="P46" s="276"/>
      <c r="Q46" s="276"/>
      <c r="R46" s="276"/>
      <c r="S46" s="276"/>
      <c r="T46" s="276"/>
      <c r="U46" s="276"/>
      <c r="V46" s="256"/>
      <c r="W46" s="256"/>
      <c r="X46" s="256"/>
      <c r="Y46" s="256"/>
      <c r="Z46" s="256"/>
      <c r="AA46" s="256"/>
      <c r="AB46" s="256"/>
      <c r="AC46" s="256"/>
      <c r="AD46" s="256"/>
      <c r="AE46" s="256"/>
      <c r="AF46" s="256"/>
      <c r="AG46" s="256"/>
      <c r="AH46" s="256"/>
      <c r="AI46" s="257"/>
      <c r="AJ46" s="257"/>
    </row>
    <row r="47" spans="1:36" ht="13.5" x14ac:dyDescent="0.15">
      <c r="A47" s="273"/>
      <c r="B47" s="274"/>
      <c r="C47" s="275"/>
      <c r="D47" s="275"/>
      <c r="E47" s="275"/>
      <c r="F47" s="278"/>
      <c r="G47" s="278"/>
      <c r="H47" s="256"/>
      <c r="I47" s="256"/>
      <c r="J47" s="256"/>
      <c r="K47" s="256"/>
      <c r="L47" s="256"/>
      <c r="M47" s="264"/>
      <c r="N47" s="265"/>
      <c r="O47" s="276"/>
      <c r="P47" s="276"/>
      <c r="Q47" s="276"/>
      <c r="R47" s="276"/>
      <c r="S47" s="276"/>
      <c r="T47" s="276"/>
      <c r="U47" s="276"/>
      <c r="V47" s="256"/>
      <c r="W47" s="256"/>
      <c r="X47" s="256"/>
      <c r="Y47" s="256"/>
      <c r="Z47" s="256"/>
      <c r="AA47" s="256"/>
      <c r="AB47" s="256"/>
      <c r="AC47" s="256"/>
      <c r="AD47" s="256"/>
      <c r="AE47" s="256"/>
      <c r="AF47" s="256"/>
      <c r="AG47" s="256"/>
      <c r="AH47" s="256"/>
      <c r="AI47" s="257"/>
      <c r="AJ47" s="257"/>
    </row>
    <row r="48" spans="1:36" ht="13.5" x14ac:dyDescent="0.15">
      <c r="A48" s="273"/>
      <c r="B48" s="274"/>
      <c r="C48" s="275"/>
      <c r="D48" s="275"/>
      <c r="E48" s="275"/>
      <c r="F48" s="278"/>
      <c r="G48" s="278"/>
      <c r="H48" s="256"/>
      <c r="I48" s="256"/>
      <c r="J48" s="256"/>
      <c r="K48" s="256"/>
      <c r="L48" s="256"/>
      <c r="M48" s="264"/>
      <c r="N48" s="265"/>
      <c r="O48" s="276"/>
      <c r="P48" s="276"/>
      <c r="Q48" s="276"/>
      <c r="R48" s="276"/>
      <c r="S48" s="276"/>
      <c r="T48" s="276"/>
      <c r="U48" s="276"/>
      <c r="V48" s="256"/>
      <c r="W48" s="256"/>
      <c r="X48" s="256"/>
      <c r="Y48" s="256"/>
      <c r="Z48" s="256"/>
      <c r="AA48" s="256"/>
      <c r="AB48" s="256"/>
      <c r="AC48" s="256"/>
      <c r="AD48" s="256"/>
      <c r="AE48" s="256"/>
      <c r="AF48" s="256"/>
      <c r="AG48" s="256"/>
      <c r="AH48" s="256"/>
      <c r="AI48" s="257"/>
      <c r="AJ48" s="257"/>
    </row>
    <row r="49" spans="1:36" ht="13.5" x14ac:dyDescent="0.15">
      <c r="A49" s="273"/>
      <c r="B49" s="274"/>
      <c r="C49" s="275"/>
      <c r="D49" s="275"/>
      <c r="E49" s="275"/>
      <c r="F49" s="278"/>
      <c r="G49" s="278"/>
      <c r="H49" s="256"/>
      <c r="I49" s="256"/>
      <c r="J49" s="256"/>
      <c r="K49" s="256"/>
      <c r="L49" s="256"/>
      <c r="M49" s="264"/>
      <c r="N49" s="265"/>
      <c r="O49" s="276"/>
      <c r="P49" s="276"/>
      <c r="Q49" s="276"/>
      <c r="R49" s="276"/>
      <c r="S49" s="276"/>
      <c r="T49" s="276"/>
      <c r="U49" s="276"/>
      <c r="V49" s="256"/>
      <c r="W49" s="256"/>
      <c r="X49" s="256"/>
      <c r="Y49" s="256"/>
      <c r="Z49" s="256"/>
      <c r="AA49" s="256"/>
      <c r="AB49" s="256"/>
      <c r="AC49" s="256"/>
      <c r="AD49" s="256"/>
      <c r="AE49" s="256"/>
      <c r="AF49" s="256"/>
      <c r="AG49" s="256"/>
      <c r="AH49" s="256"/>
      <c r="AI49" s="257"/>
      <c r="AJ49" s="257"/>
    </row>
    <row r="50" spans="1:36" ht="13.5" x14ac:dyDescent="0.15">
      <c r="A50" s="273"/>
      <c r="B50" s="274"/>
      <c r="C50" s="275"/>
      <c r="D50" s="275"/>
      <c r="E50" s="275"/>
      <c r="F50" s="278"/>
      <c r="G50" s="278"/>
      <c r="H50" s="256"/>
      <c r="I50" s="256"/>
      <c r="J50" s="256"/>
      <c r="K50" s="256"/>
      <c r="L50" s="256"/>
      <c r="M50" s="264"/>
      <c r="N50" s="265"/>
      <c r="O50" s="276"/>
      <c r="P50" s="276"/>
      <c r="Q50" s="276"/>
      <c r="R50" s="276"/>
      <c r="S50" s="276"/>
      <c r="T50" s="276"/>
      <c r="U50" s="276"/>
      <c r="V50" s="256"/>
      <c r="W50" s="256"/>
      <c r="X50" s="256"/>
      <c r="Y50" s="256"/>
      <c r="Z50" s="256"/>
      <c r="AA50" s="256"/>
      <c r="AB50" s="256"/>
      <c r="AC50" s="256"/>
      <c r="AD50" s="256"/>
      <c r="AE50" s="256"/>
      <c r="AF50" s="256"/>
      <c r="AG50" s="256"/>
      <c r="AH50" s="256"/>
      <c r="AI50" s="257"/>
      <c r="AJ50" s="257"/>
    </row>
    <row r="51" spans="1:36" ht="13.5" x14ac:dyDescent="0.15">
      <c r="A51" s="273"/>
      <c r="B51" s="274"/>
      <c r="C51" s="275"/>
      <c r="D51" s="275"/>
      <c r="E51" s="275"/>
      <c r="F51" s="278"/>
      <c r="G51" s="278"/>
      <c r="H51" s="256"/>
      <c r="I51" s="256"/>
      <c r="J51" s="256"/>
      <c r="K51" s="256"/>
      <c r="L51" s="256"/>
      <c r="M51" s="264"/>
      <c r="N51" s="265"/>
      <c r="O51" s="276"/>
      <c r="P51" s="276"/>
      <c r="Q51" s="276"/>
      <c r="R51" s="276"/>
      <c r="S51" s="276"/>
      <c r="T51" s="276"/>
      <c r="U51" s="276"/>
      <c r="V51" s="256"/>
      <c r="W51" s="256"/>
      <c r="X51" s="256"/>
      <c r="Y51" s="256"/>
      <c r="Z51" s="256"/>
      <c r="AA51" s="256"/>
      <c r="AB51" s="256"/>
      <c r="AC51" s="256"/>
      <c r="AD51" s="256"/>
      <c r="AE51" s="256"/>
      <c r="AF51" s="256"/>
      <c r="AG51" s="256"/>
      <c r="AH51" s="256"/>
      <c r="AI51" s="257"/>
      <c r="AJ51" s="257"/>
    </row>
    <row r="52" spans="1:36" ht="13.5" x14ac:dyDescent="0.15">
      <c r="A52" s="273"/>
      <c r="B52" s="274"/>
      <c r="C52" s="275"/>
      <c r="D52" s="275"/>
      <c r="E52" s="275"/>
      <c r="F52" s="278"/>
      <c r="G52" s="278"/>
      <c r="H52" s="256"/>
      <c r="I52" s="256"/>
      <c r="J52" s="256"/>
      <c r="K52" s="256"/>
      <c r="L52" s="256"/>
      <c r="M52" s="264"/>
      <c r="N52" s="265"/>
      <c r="O52" s="276"/>
      <c r="P52" s="276"/>
      <c r="Q52" s="276"/>
      <c r="R52" s="276"/>
      <c r="S52" s="276"/>
      <c r="T52" s="276"/>
      <c r="U52" s="276"/>
      <c r="V52" s="256"/>
      <c r="W52" s="256"/>
      <c r="X52" s="256"/>
      <c r="Y52" s="256"/>
      <c r="Z52" s="256"/>
      <c r="AA52" s="256"/>
      <c r="AB52" s="256"/>
      <c r="AC52" s="256"/>
      <c r="AD52" s="256"/>
      <c r="AE52" s="256"/>
      <c r="AF52" s="256"/>
      <c r="AG52" s="256"/>
      <c r="AH52" s="256"/>
      <c r="AI52" s="257"/>
      <c r="AJ52" s="257"/>
    </row>
    <row r="53" spans="1:36" ht="13.5" x14ac:dyDescent="0.15">
      <c r="A53" s="273"/>
      <c r="B53" s="274"/>
      <c r="C53" s="275"/>
      <c r="D53" s="275"/>
      <c r="E53" s="275"/>
      <c r="F53" s="278"/>
      <c r="G53" s="278"/>
      <c r="H53" s="256"/>
      <c r="I53" s="256"/>
      <c r="J53" s="256"/>
      <c r="K53" s="256"/>
      <c r="L53" s="256"/>
      <c r="M53" s="264"/>
      <c r="N53" s="265"/>
      <c r="O53" s="276"/>
      <c r="P53" s="276"/>
      <c r="Q53" s="276"/>
      <c r="R53" s="276"/>
      <c r="S53" s="276"/>
      <c r="T53" s="276"/>
      <c r="U53" s="276"/>
      <c r="V53" s="256"/>
      <c r="W53" s="256"/>
      <c r="X53" s="256"/>
      <c r="Y53" s="256"/>
      <c r="Z53" s="256"/>
      <c r="AA53" s="256"/>
      <c r="AB53" s="256"/>
      <c r="AC53" s="256"/>
      <c r="AD53" s="256"/>
      <c r="AE53" s="256"/>
      <c r="AF53" s="256"/>
      <c r="AG53" s="256"/>
      <c r="AH53" s="256"/>
      <c r="AI53" s="257"/>
      <c r="AJ53" s="257"/>
    </row>
    <row r="54" spans="1:36" ht="13.5" x14ac:dyDescent="0.15">
      <c r="A54" s="273"/>
      <c r="B54" s="274"/>
      <c r="C54" s="275"/>
      <c r="D54" s="275"/>
      <c r="E54" s="275"/>
      <c r="F54" s="278"/>
      <c r="G54" s="278"/>
      <c r="H54" s="256"/>
      <c r="I54" s="256"/>
      <c r="J54" s="256"/>
      <c r="K54" s="256"/>
      <c r="L54" s="256"/>
      <c r="M54" s="264"/>
      <c r="N54" s="265"/>
      <c r="O54" s="276"/>
      <c r="P54" s="276"/>
      <c r="Q54" s="276"/>
      <c r="R54" s="276"/>
      <c r="S54" s="276"/>
      <c r="T54" s="276"/>
      <c r="U54" s="276"/>
      <c r="V54" s="256"/>
      <c r="W54" s="256"/>
      <c r="X54" s="256"/>
      <c r="Y54" s="256"/>
      <c r="Z54" s="256"/>
      <c r="AA54" s="256"/>
      <c r="AB54" s="256"/>
      <c r="AC54" s="256"/>
      <c r="AD54" s="256"/>
      <c r="AE54" s="256"/>
      <c r="AF54" s="256"/>
      <c r="AG54" s="256"/>
      <c r="AH54" s="256"/>
      <c r="AI54" s="257"/>
      <c r="AJ54" s="257"/>
    </row>
    <row r="55" spans="1:36" ht="13.5" x14ac:dyDescent="0.15">
      <c r="A55" s="273"/>
      <c r="B55" s="274"/>
      <c r="C55" s="275"/>
      <c r="D55" s="275"/>
      <c r="E55" s="275"/>
      <c r="F55" s="278"/>
      <c r="G55" s="278"/>
      <c r="H55" s="256"/>
      <c r="I55" s="256"/>
      <c r="J55" s="256"/>
      <c r="K55" s="256"/>
      <c r="L55" s="256"/>
      <c r="M55" s="264"/>
      <c r="N55" s="265"/>
      <c r="O55" s="276"/>
      <c r="P55" s="276"/>
      <c r="Q55" s="276"/>
      <c r="R55" s="276"/>
      <c r="S55" s="276"/>
      <c r="T55" s="276"/>
      <c r="U55" s="276"/>
      <c r="V55" s="256"/>
      <c r="W55" s="256"/>
      <c r="X55" s="256"/>
      <c r="Y55" s="256"/>
      <c r="Z55" s="256"/>
      <c r="AA55" s="256"/>
      <c r="AB55" s="256"/>
      <c r="AC55" s="256"/>
      <c r="AD55" s="256"/>
      <c r="AE55" s="256"/>
      <c r="AF55" s="256"/>
      <c r="AG55" s="256"/>
      <c r="AH55" s="256"/>
      <c r="AI55" s="257"/>
      <c r="AJ55" s="257"/>
    </row>
    <row r="56" spans="1:36" ht="13.5" x14ac:dyDescent="0.15">
      <c r="A56" s="273"/>
      <c r="B56" s="274"/>
      <c r="C56" s="275"/>
      <c r="D56" s="275"/>
      <c r="E56" s="275"/>
      <c r="F56" s="278"/>
      <c r="G56" s="278"/>
      <c r="H56" s="256"/>
      <c r="I56" s="256"/>
      <c r="J56" s="256"/>
      <c r="K56" s="256"/>
      <c r="L56" s="256"/>
      <c r="M56" s="264"/>
      <c r="N56" s="265"/>
      <c r="O56" s="276"/>
      <c r="P56" s="276"/>
      <c r="Q56" s="276"/>
      <c r="R56" s="276"/>
      <c r="S56" s="276"/>
      <c r="T56" s="276"/>
      <c r="U56" s="276"/>
      <c r="V56" s="256"/>
      <c r="W56" s="256"/>
      <c r="X56" s="256"/>
      <c r="Y56" s="256"/>
      <c r="Z56" s="256"/>
      <c r="AA56" s="256"/>
      <c r="AB56" s="256"/>
      <c r="AC56" s="256"/>
      <c r="AD56" s="256"/>
      <c r="AE56" s="256"/>
      <c r="AF56" s="256"/>
      <c r="AG56" s="256"/>
      <c r="AH56" s="256"/>
      <c r="AI56" s="257"/>
      <c r="AJ56" s="257"/>
    </row>
    <row r="57" spans="1:36" ht="13.5" x14ac:dyDescent="0.15">
      <c r="A57" s="273"/>
      <c r="B57" s="274"/>
      <c r="C57" s="275"/>
      <c r="D57" s="275"/>
      <c r="E57" s="275"/>
      <c r="F57" s="278"/>
      <c r="G57" s="278"/>
      <c r="H57" s="256"/>
      <c r="I57" s="256"/>
      <c r="J57" s="256"/>
      <c r="K57" s="256"/>
      <c r="L57" s="256"/>
      <c r="M57" s="264"/>
      <c r="N57" s="265"/>
      <c r="O57" s="276"/>
      <c r="P57" s="276"/>
      <c r="Q57" s="276"/>
      <c r="R57" s="276"/>
      <c r="S57" s="276"/>
      <c r="T57" s="276"/>
      <c r="U57" s="276"/>
      <c r="V57" s="257"/>
      <c r="W57" s="257"/>
      <c r="X57" s="257"/>
      <c r="Y57" s="257"/>
      <c r="Z57" s="257"/>
      <c r="AA57" s="257"/>
      <c r="AB57" s="257"/>
      <c r="AC57" s="257"/>
      <c r="AD57" s="257"/>
      <c r="AE57" s="257"/>
      <c r="AF57" s="257"/>
      <c r="AG57" s="257"/>
      <c r="AH57" s="257"/>
      <c r="AI57" s="257"/>
      <c r="AJ57" s="257"/>
    </row>
    <row r="58" spans="1:36" ht="13.5" x14ac:dyDescent="0.15">
      <c r="A58" s="273"/>
      <c r="B58" s="274"/>
      <c r="C58" s="275"/>
      <c r="D58" s="275"/>
      <c r="E58" s="275"/>
      <c r="F58" s="278"/>
      <c r="G58" s="278"/>
      <c r="H58" s="256"/>
      <c r="I58" s="256"/>
      <c r="J58" s="256"/>
      <c r="K58" s="256"/>
      <c r="L58" s="256"/>
      <c r="M58" s="264"/>
      <c r="N58" s="265"/>
      <c r="O58" s="276"/>
      <c r="P58" s="276"/>
      <c r="Q58" s="276"/>
      <c r="R58" s="276"/>
      <c r="S58" s="276"/>
      <c r="T58" s="276"/>
      <c r="U58" s="276"/>
      <c r="V58" s="257"/>
      <c r="W58" s="257"/>
      <c r="X58" s="257"/>
      <c r="Y58" s="257"/>
      <c r="Z58" s="257"/>
      <c r="AA58" s="257"/>
      <c r="AB58" s="257"/>
      <c r="AC58" s="257"/>
      <c r="AD58" s="257"/>
      <c r="AE58" s="257"/>
      <c r="AF58" s="257"/>
      <c r="AG58" s="257"/>
      <c r="AH58" s="257"/>
      <c r="AI58" s="257"/>
      <c r="AJ58" s="257"/>
    </row>
    <row r="59" spans="1:36" ht="13.5" x14ac:dyDescent="0.15">
      <c r="A59" s="273"/>
      <c r="B59" s="274"/>
      <c r="C59" s="275"/>
      <c r="D59" s="275"/>
      <c r="E59" s="275"/>
      <c r="F59" s="278"/>
      <c r="G59" s="278"/>
      <c r="H59" s="256"/>
      <c r="I59" s="256"/>
      <c r="J59" s="256"/>
      <c r="K59" s="256"/>
      <c r="L59" s="256"/>
      <c r="M59" s="264"/>
      <c r="N59" s="265"/>
      <c r="O59" s="276"/>
      <c r="P59" s="276"/>
      <c r="Q59" s="276"/>
      <c r="R59" s="276"/>
      <c r="S59" s="276"/>
      <c r="T59" s="276"/>
      <c r="U59" s="276"/>
      <c r="V59" s="257"/>
      <c r="W59" s="257"/>
      <c r="X59" s="257"/>
      <c r="Y59" s="257"/>
      <c r="Z59" s="257"/>
      <c r="AA59" s="257"/>
      <c r="AB59" s="257"/>
      <c r="AC59" s="257"/>
      <c r="AD59" s="257"/>
      <c r="AE59" s="257"/>
      <c r="AF59" s="257"/>
      <c r="AG59" s="257"/>
      <c r="AH59" s="257"/>
      <c r="AI59" s="257"/>
      <c r="AJ59" s="257"/>
    </row>
    <row r="60" spans="1:36" ht="13.5" x14ac:dyDescent="0.15">
      <c r="A60" s="273"/>
      <c r="B60" s="274"/>
      <c r="C60" s="275"/>
      <c r="D60" s="275"/>
      <c r="E60" s="275"/>
      <c r="F60" s="278"/>
      <c r="G60" s="278"/>
      <c r="H60" s="256"/>
      <c r="I60" s="256"/>
      <c r="J60" s="256"/>
      <c r="K60" s="256"/>
      <c r="L60" s="256"/>
      <c r="M60" s="264"/>
      <c r="N60" s="265"/>
      <c r="O60" s="266"/>
      <c r="P60" s="266"/>
      <c r="Q60" s="266"/>
      <c r="R60" s="266"/>
      <c r="S60" s="266"/>
      <c r="T60" s="266"/>
      <c r="U60" s="266"/>
      <c r="V60" s="257"/>
      <c r="W60" s="257"/>
      <c r="X60" s="257"/>
      <c r="Y60" s="257"/>
      <c r="Z60" s="257"/>
      <c r="AA60" s="257"/>
      <c r="AB60" s="257"/>
      <c r="AC60" s="257"/>
      <c r="AD60" s="257"/>
      <c r="AE60" s="257"/>
      <c r="AF60" s="257"/>
      <c r="AG60" s="257"/>
      <c r="AH60" s="257"/>
      <c r="AI60" s="257"/>
      <c r="AJ60" s="257"/>
    </row>
    <row r="61" spans="1:36" ht="13.5" x14ac:dyDescent="0.15">
      <c r="A61" s="273"/>
      <c r="B61" s="274"/>
      <c r="C61" s="275"/>
      <c r="D61" s="275"/>
      <c r="E61" s="275"/>
      <c r="F61" s="278"/>
      <c r="G61" s="278"/>
      <c r="H61" s="256"/>
      <c r="I61" s="256"/>
      <c r="J61" s="256"/>
      <c r="K61" s="256"/>
      <c r="L61" s="256"/>
      <c r="M61" s="264"/>
      <c r="N61" s="265"/>
      <c r="O61" s="276"/>
      <c r="P61" s="276"/>
      <c r="Q61" s="276"/>
      <c r="R61" s="276"/>
      <c r="S61" s="276"/>
      <c r="T61" s="276"/>
      <c r="U61" s="276"/>
      <c r="V61" s="257"/>
      <c r="W61" s="257"/>
      <c r="X61" s="257"/>
      <c r="Y61" s="257"/>
      <c r="Z61" s="257"/>
      <c r="AA61" s="257"/>
      <c r="AB61" s="257"/>
      <c r="AC61" s="257"/>
      <c r="AD61" s="257"/>
      <c r="AE61" s="257"/>
      <c r="AF61" s="257"/>
      <c r="AG61" s="257"/>
      <c r="AH61" s="257"/>
      <c r="AI61" s="257"/>
      <c r="AJ61" s="257"/>
    </row>
    <row r="62" spans="1:36" ht="13.5" x14ac:dyDescent="0.15">
      <c r="A62" s="273"/>
      <c r="B62" s="274"/>
      <c r="C62" s="275"/>
      <c r="D62" s="275"/>
      <c r="E62" s="275"/>
      <c r="F62" s="278"/>
      <c r="G62" s="278"/>
      <c r="H62" s="256"/>
      <c r="I62" s="256"/>
      <c r="J62" s="256"/>
      <c r="K62" s="256"/>
      <c r="L62" s="256"/>
      <c r="M62" s="279"/>
      <c r="N62" s="280"/>
      <c r="O62" s="276"/>
      <c r="P62" s="276"/>
      <c r="Q62" s="276"/>
      <c r="R62" s="276"/>
      <c r="S62" s="276"/>
      <c r="T62" s="276"/>
      <c r="U62" s="276"/>
      <c r="V62" s="257"/>
      <c r="W62" s="257"/>
      <c r="X62" s="257"/>
      <c r="Y62" s="257"/>
      <c r="Z62" s="257"/>
      <c r="AA62" s="257"/>
      <c r="AB62" s="257"/>
      <c r="AC62" s="257"/>
      <c r="AD62" s="257"/>
      <c r="AE62" s="257"/>
      <c r="AF62" s="257"/>
      <c r="AG62" s="257"/>
      <c r="AH62" s="257"/>
      <c r="AI62" s="257"/>
      <c r="AJ62" s="257"/>
    </row>
    <row r="63" spans="1:36" ht="13.5" x14ac:dyDescent="0.15">
      <c r="A63" s="273"/>
      <c r="B63" s="274"/>
      <c r="C63" s="275"/>
      <c r="D63" s="275"/>
      <c r="E63" s="275"/>
      <c r="F63" s="278"/>
      <c r="G63" s="278"/>
      <c r="H63" s="256"/>
      <c r="I63" s="256"/>
      <c r="J63" s="256"/>
      <c r="K63" s="256"/>
      <c r="L63" s="256"/>
      <c r="M63" s="264"/>
      <c r="N63" s="265"/>
      <c r="O63" s="276"/>
      <c r="P63" s="276"/>
      <c r="Q63" s="276"/>
      <c r="R63" s="276"/>
      <c r="S63" s="276"/>
      <c r="T63" s="276"/>
      <c r="U63" s="276"/>
      <c r="V63" s="257"/>
      <c r="W63" s="257"/>
      <c r="X63" s="257"/>
      <c r="Y63" s="257"/>
      <c r="Z63" s="257"/>
      <c r="AA63" s="257"/>
      <c r="AB63" s="257"/>
      <c r="AC63" s="257"/>
      <c r="AD63" s="257"/>
      <c r="AE63" s="257"/>
      <c r="AF63" s="257"/>
      <c r="AG63" s="257"/>
      <c r="AH63" s="257"/>
      <c r="AI63" s="257"/>
      <c r="AJ63" s="257"/>
    </row>
    <row r="64" spans="1:36" ht="13.5" x14ac:dyDescent="0.15">
      <c r="A64" s="273"/>
      <c r="B64" s="274"/>
      <c r="C64" s="275"/>
      <c r="D64" s="275"/>
      <c r="E64" s="275"/>
      <c r="F64" s="278"/>
      <c r="G64" s="278"/>
      <c r="H64" s="256"/>
      <c r="I64" s="256"/>
      <c r="J64" s="256"/>
      <c r="K64" s="256"/>
      <c r="L64" s="256"/>
      <c r="M64" s="264"/>
      <c r="N64" s="265"/>
      <c r="O64" s="276"/>
      <c r="P64" s="276"/>
      <c r="Q64" s="276"/>
      <c r="R64" s="276"/>
      <c r="S64" s="276"/>
      <c r="T64" s="276"/>
      <c r="U64" s="276"/>
      <c r="V64" s="257"/>
      <c r="W64" s="257"/>
      <c r="X64" s="257"/>
      <c r="Y64" s="257"/>
      <c r="Z64" s="257"/>
      <c r="AA64" s="257"/>
      <c r="AB64" s="257"/>
      <c r="AC64" s="257"/>
      <c r="AD64" s="257"/>
      <c r="AE64" s="257"/>
      <c r="AF64" s="257"/>
      <c r="AG64" s="257"/>
      <c r="AH64" s="257"/>
      <c r="AI64" s="257"/>
      <c r="AJ64" s="257"/>
    </row>
    <row r="65" spans="1:36" ht="13.5" x14ac:dyDescent="0.15">
      <c r="A65" s="259"/>
      <c r="B65" s="274"/>
      <c r="C65" s="275"/>
      <c r="D65" s="275"/>
      <c r="E65" s="275"/>
      <c r="F65" s="278"/>
      <c r="G65" s="278"/>
      <c r="H65" s="256"/>
      <c r="I65" s="256"/>
      <c r="J65" s="256"/>
      <c r="K65" s="256"/>
      <c r="L65" s="256"/>
      <c r="M65" s="264"/>
      <c r="N65" s="265"/>
      <c r="O65" s="276"/>
      <c r="P65" s="276"/>
      <c r="Q65" s="276"/>
      <c r="R65" s="276"/>
      <c r="S65" s="276"/>
      <c r="T65" s="276"/>
      <c r="U65" s="276"/>
      <c r="V65" s="257"/>
      <c r="W65" s="257"/>
      <c r="X65" s="257"/>
      <c r="Y65" s="257"/>
      <c r="Z65" s="257"/>
      <c r="AA65" s="257"/>
      <c r="AB65" s="257"/>
      <c r="AC65" s="257"/>
      <c r="AD65" s="257"/>
      <c r="AE65" s="257"/>
      <c r="AF65" s="257"/>
      <c r="AG65" s="257"/>
      <c r="AH65" s="257"/>
      <c r="AI65" s="257"/>
      <c r="AJ65" s="257"/>
    </row>
    <row r="66" spans="1:36" ht="13.5" x14ac:dyDescent="0.15">
      <c r="A66" s="273"/>
      <c r="B66" s="274"/>
      <c r="C66" s="275"/>
      <c r="D66" s="275"/>
      <c r="E66" s="275"/>
      <c r="F66" s="278"/>
      <c r="G66" s="278"/>
      <c r="H66" s="256"/>
      <c r="I66" s="256"/>
      <c r="J66" s="256"/>
      <c r="K66" s="256"/>
      <c r="L66" s="256"/>
      <c r="M66" s="264"/>
      <c r="N66" s="265"/>
      <c r="O66" s="276"/>
      <c r="P66" s="276"/>
      <c r="Q66" s="276"/>
      <c r="R66" s="276"/>
      <c r="S66" s="276"/>
      <c r="T66" s="276"/>
      <c r="U66" s="276"/>
      <c r="V66" s="257"/>
      <c r="W66" s="257"/>
      <c r="X66" s="257"/>
      <c r="Y66" s="257"/>
      <c r="Z66" s="257"/>
      <c r="AA66" s="257"/>
      <c r="AB66" s="257"/>
      <c r="AC66" s="257"/>
      <c r="AD66" s="257"/>
      <c r="AE66" s="257"/>
      <c r="AF66" s="257"/>
      <c r="AG66" s="257"/>
      <c r="AH66" s="257"/>
      <c r="AI66" s="257"/>
      <c r="AJ66" s="257"/>
    </row>
    <row r="67" spans="1:36" ht="13.5" x14ac:dyDescent="0.15">
      <c r="A67" s="273"/>
      <c r="B67" s="274"/>
      <c r="C67" s="275"/>
      <c r="D67" s="275"/>
      <c r="E67" s="275"/>
      <c r="F67" s="278"/>
      <c r="G67" s="278"/>
      <c r="H67" s="256"/>
      <c r="I67" s="256"/>
      <c r="J67" s="256"/>
      <c r="K67" s="256"/>
      <c r="L67" s="281"/>
      <c r="M67" s="264"/>
      <c r="N67" s="265"/>
      <c r="O67" s="276"/>
      <c r="P67" s="276"/>
      <c r="Q67" s="276"/>
      <c r="R67" s="276"/>
      <c r="S67" s="276"/>
      <c r="T67" s="276"/>
      <c r="U67" s="276"/>
      <c r="V67" s="257"/>
      <c r="W67" s="257"/>
      <c r="X67" s="257"/>
      <c r="Y67" s="257"/>
      <c r="Z67" s="257"/>
      <c r="AA67" s="257"/>
      <c r="AB67" s="257"/>
      <c r="AC67" s="257"/>
      <c r="AD67" s="257"/>
      <c r="AE67" s="257"/>
      <c r="AF67" s="257"/>
      <c r="AG67" s="257"/>
      <c r="AH67" s="257"/>
      <c r="AI67" s="257"/>
      <c r="AJ67" s="257"/>
    </row>
    <row r="68" spans="1:36" ht="13.5" x14ac:dyDescent="0.15">
      <c r="A68" s="273"/>
      <c r="B68" s="274"/>
      <c r="C68" s="275"/>
      <c r="D68" s="275"/>
      <c r="E68" s="275"/>
      <c r="F68" s="278"/>
      <c r="G68" s="278"/>
      <c r="H68" s="256"/>
      <c r="I68" s="256"/>
      <c r="J68" s="256"/>
      <c r="K68" s="256"/>
      <c r="L68" s="256"/>
      <c r="M68" s="264"/>
      <c r="N68" s="265"/>
      <c r="O68" s="276"/>
      <c r="P68" s="276"/>
      <c r="Q68" s="276"/>
      <c r="R68" s="276"/>
      <c r="S68" s="276"/>
      <c r="T68" s="276"/>
      <c r="U68" s="276"/>
      <c r="V68" s="257"/>
      <c r="W68" s="257"/>
      <c r="X68" s="257"/>
      <c r="Y68" s="257"/>
      <c r="Z68" s="257"/>
      <c r="AA68" s="257"/>
      <c r="AB68" s="257"/>
      <c r="AC68" s="257"/>
      <c r="AD68" s="257"/>
      <c r="AE68" s="257"/>
      <c r="AF68" s="257"/>
      <c r="AG68" s="257"/>
      <c r="AH68" s="257"/>
      <c r="AI68" s="257"/>
      <c r="AJ68" s="257"/>
    </row>
    <row r="69" spans="1:36" ht="13.5" x14ac:dyDescent="0.15">
      <c r="A69" s="273"/>
      <c r="B69" s="260"/>
      <c r="C69" s="262"/>
      <c r="D69" s="262"/>
      <c r="E69" s="262"/>
      <c r="F69" s="281"/>
      <c r="G69" s="281"/>
      <c r="H69" s="281"/>
      <c r="I69" s="281"/>
      <c r="J69" s="281"/>
      <c r="K69" s="281"/>
      <c r="L69" s="256"/>
      <c r="M69" s="264"/>
      <c r="N69" s="265"/>
      <c r="O69" s="276"/>
      <c r="P69" s="276"/>
      <c r="Q69" s="276"/>
      <c r="R69" s="276"/>
      <c r="S69" s="276"/>
      <c r="T69" s="276"/>
      <c r="U69" s="276"/>
      <c r="V69" s="257"/>
      <c r="W69" s="257"/>
      <c r="X69" s="257"/>
      <c r="Y69" s="257"/>
      <c r="Z69" s="257"/>
      <c r="AA69" s="257"/>
      <c r="AB69" s="257"/>
      <c r="AC69" s="257"/>
      <c r="AD69" s="257"/>
      <c r="AE69" s="257"/>
      <c r="AF69" s="257"/>
      <c r="AG69" s="257"/>
      <c r="AH69" s="257"/>
      <c r="AI69" s="257"/>
      <c r="AJ69" s="257"/>
    </row>
  </sheetData>
  <mergeCells count="11">
    <mergeCell ref="C2:AG2"/>
    <mergeCell ref="C4:AG4"/>
    <mergeCell ref="K7:AD7"/>
    <mergeCell ref="K8:AD8"/>
    <mergeCell ref="K11:AD11"/>
    <mergeCell ref="K10:AD10"/>
    <mergeCell ref="K14:AD14"/>
    <mergeCell ref="K15:AD15"/>
    <mergeCell ref="K9:AD9"/>
    <mergeCell ref="K12:AD12"/>
    <mergeCell ref="K13:AD13"/>
  </mergeCells>
  <phoneticPr fontId="8"/>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zoomScale="115" zoomScaleNormal="115" workbookViewId="0">
      <selection activeCell="J8" sqref="J8"/>
    </sheetView>
  </sheetViews>
  <sheetFormatPr defaultRowHeight="13.5" x14ac:dyDescent="0.15"/>
  <cols>
    <col min="1" max="1" width="13.5" customWidth="1"/>
    <col min="2" max="2" width="40.5" bestFit="1" customWidth="1"/>
    <col min="3" max="5" width="15.75" customWidth="1"/>
    <col min="6" max="6" width="10.25" customWidth="1"/>
    <col min="7" max="7" width="16.875" customWidth="1"/>
    <col min="8" max="8" width="11.25" style="840" customWidth="1"/>
    <col min="10" max="10" width="11.25" style="840" customWidth="1"/>
  </cols>
  <sheetData>
    <row r="1" spans="1:8" ht="33" customHeight="1" x14ac:dyDescent="0.15">
      <c r="A1" s="837"/>
      <c r="B1" s="838" t="s">
        <v>788</v>
      </c>
      <c r="C1" s="839"/>
      <c r="D1" s="839"/>
      <c r="E1" s="839"/>
      <c r="F1" s="839"/>
      <c r="G1" s="839"/>
    </row>
    <row r="2" spans="1:8" ht="15" thickBot="1" x14ac:dyDescent="0.2">
      <c r="A2" s="837"/>
      <c r="B2" s="841"/>
      <c r="C2" s="839"/>
      <c r="D2" s="839"/>
      <c r="E2" s="839"/>
      <c r="F2" s="839"/>
      <c r="G2" s="842" t="s">
        <v>789</v>
      </c>
    </row>
    <row r="3" spans="1:8" x14ac:dyDescent="0.15">
      <c r="A3" s="843"/>
      <c r="B3" s="1190" t="s">
        <v>329</v>
      </c>
      <c r="C3" s="844" t="s">
        <v>790</v>
      </c>
      <c r="D3" s="845" t="s">
        <v>791</v>
      </c>
      <c r="E3" s="846" t="s">
        <v>792</v>
      </c>
      <c r="F3" s="847" t="s">
        <v>404</v>
      </c>
      <c r="G3" s="848" t="s">
        <v>793</v>
      </c>
    </row>
    <row r="4" spans="1:8" ht="14.25" thickBot="1" x14ac:dyDescent="0.2">
      <c r="A4" s="843"/>
      <c r="B4" s="1191"/>
      <c r="C4" s="849" t="s">
        <v>794</v>
      </c>
      <c r="D4" s="850" t="s">
        <v>795</v>
      </c>
      <c r="E4" s="851" t="s">
        <v>796</v>
      </c>
      <c r="F4" s="852" t="s">
        <v>797</v>
      </c>
      <c r="G4" s="853" t="s">
        <v>798</v>
      </c>
    </row>
    <row r="5" spans="1:8" x14ac:dyDescent="0.15">
      <c r="A5" s="854" t="s">
        <v>799</v>
      </c>
      <c r="B5" s="855" t="s">
        <v>800</v>
      </c>
      <c r="C5" s="856">
        <v>67495000</v>
      </c>
      <c r="D5" s="857">
        <v>0</v>
      </c>
      <c r="E5" s="858">
        <v>0</v>
      </c>
      <c r="F5" s="859"/>
      <c r="G5" s="860">
        <f>C5+D5-E5+F5</f>
        <v>67495000</v>
      </c>
      <c r="H5" s="840" t="s">
        <v>801</v>
      </c>
    </row>
    <row r="6" spans="1:8" x14ac:dyDescent="0.15">
      <c r="A6" s="854" t="s">
        <v>799</v>
      </c>
      <c r="B6" s="1013" t="s">
        <v>802</v>
      </c>
      <c r="C6" s="863">
        <v>12500000</v>
      </c>
      <c r="D6" s="857">
        <v>0</v>
      </c>
      <c r="E6" s="858">
        <v>0</v>
      </c>
      <c r="F6" s="859"/>
      <c r="G6" s="860">
        <f t="shared" ref="G6:G27" si="0">C6+D6-E6+F6</f>
        <v>12500000</v>
      </c>
      <c r="H6" s="840" t="s">
        <v>801</v>
      </c>
    </row>
    <row r="7" spans="1:8" x14ac:dyDescent="0.15">
      <c r="A7" s="854" t="s">
        <v>799</v>
      </c>
      <c r="B7" s="855" t="s">
        <v>803</v>
      </c>
      <c r="C7" s="856">
        <v>1000000</v>
      </c>
      <c r="D7" s="857">
        <v>0</v>
      </c>
      <c r="E7" s="858">
        <v>0</v>
      </c>
      <c r="F7" s="859"/>
      <c r="G7" s="860">
        <f t="shared" si="0"/>
        <v>1000000</v>
      </c>
      <c r="H7" s="840" t="s">
        <v>804</v>
      </c>
    </row>
    <row r="8" spans="1:8" x14ac:dyDescent="0.15">
      <c r="A8" s="854" t="s">
        <v>799</v>
      </c>
      <c r="B8" s="855" t="s">
        <v>805</v>
      </c>
      <c r="C8" s="856">
        <v>41810000</v>
      </c>
      <c r="D8" s="857">
        <v>0</v>
      </c>
      <c r="E8" s="858">
        <v>0</v>
      </c>
      <c r="F8" s="859"/>
      <c r="G8" s="860">
        <f t="shared" si="0"/>
        <v>41810000</v>
      </c>
      <c r="H8" s="840" t="s">
        <v>17</v>
      </c>
    </row>
    <row r="9" spans="1:8" x14ac:dyDescent="0.15">
      <c r="A9" s="854" t="s">
        <v>806</v>
      </c>
      <c r="B9" s="855" t="s">
        <v>807</v>
      </c>
      <c r="C9" s="856">
        <v>8730000</v>
      </c>
      <c r="D9" s="857">
        <v>0</v>
      </c>
      <c r="E9" s="858">
        <v>0</v>
      </c>
      <c r="F9" s="859"/>
      <c r="G9" s="860">
        <f t="shared" si="0"/>
        <v>8730000</v>
      </c>
      <c r="H9" s="840" t="s">
        <v>808</v>
      </c>
    </row>
    <row r="10" spans="1:8" x14ac:dyDescent="0.15">
      <c r="A10" s="854" t="s">
        <v>806</v>
      </c>
      <c r="B10" s="855" t="s">
        <v>809</v>
      </c>
      <c r="C10" s="856">
        <v>3250000</v>
      </c>
      <c r="D10" s="857">
        <v>0</v>
      </c>
      <c r="E10" s="858">
        <v>0</v>
      </c>
      <c r="F10" s="859"/>
      <c r="G10" s="860">
        <f t="shared" si="0"/>
        <v>3250000</v>
      </c>
      <c r="H10" s="840" t="s">
        <v>808</v>
      </c>
    </row>
    <row r="11" spans="1:8" x14ac:dyDescent="0.15">
      <c r="A11" s="854" t="s">
        <v>806</v>
      </c>
      <c r="B11" s="855" t="s">
        <v>810</v>
      </c>
      <c r="C11" s="856">
        <v>83900000</v>
      </c>
      <c r="D11" s="857">
        <v>0</v>
      </c>
      <c r="E11" s="858">
        <v>0</v>
      </c>
      <c r="F11" s="859"/>
      <c r="G11" s="860">
        <f t="shared" si="0"/>
        <v>83900000</v>
      </c>
      <c r="H11" s="840" t="s">
        <v>808</v>
      </c>
    </row>
    <row r="12" spans="1:8" x14ac:dyDescent="0.15">
      <c r="A12" s="854" t="s">
        <v>806</v>
      </c>
      <c r="B12" s="855" t="s">
        <v>811</v>
      </c>
      <c r="C12" s="856">
        <v>13000000</v>
      </c>
      <c r="D12" s="857">
        <v>0</v>
      </c>
      <c r="E12" s="858">
        <v>0</v>
      </c>
      <c r="F12" s="859"/>
      <c r="G12" s="860">
        <f t="shared" si="0"/>
        <v>13000000</v>
      </c>
      <c r="H12" s="840" t="s">
        <v>808</v>
      </c>
    </row>
    <row r="13" spans="1:8" x14ac:dyDescent="0.15">
      <c r="A13" s="854" t="s">
        <v>806</v>
      </c>
      <c r="B13" s="855" t="s">
        <v>812</v>
      </c>
      <c r="C13" s="856">
        <v>6641000</v>
      </c>
      <c r="D13" s="857">
        <v>0</v>
      </c>
      <c r="E13" s="858">
        <v>0</v>
      </c>
      <c r="F13" s="859"/>
      <c r="G13" s="860">
        <f t="shared" si="0"/>
        <v>6641000</v>
      </c>
      <c r="H13" s="840" t="s">
        <v>808</v>
      </c>
    </row>
    <row r="14" spans="1:8" x14ac:dyDescent="0.15">
      <c r="A14" s="854" t="s">
        <v>813</v>
      </c>
      <c r="B14" s="855" t="s">
        <v>814</v>
      </c>
      <c r="C14" s="856">
        <v>1000000</v>
      </c>
      <c r="D14" s="857">
        <v>0</v>
      </c>
      <c r="E14" s="858">
        <v>0</v>
      </c>
      <c r="F14" s="859"/>
      <c r="G14" s="860">
        <f t="shared" si="0"/>
        <v>1000000</v>
      </c>
      <c r="H14" s="840" t="s">
        <v>17</v>
      </c>
    </row>
    <row r="15" spans="1:8" x14ac:dyDescent="0.15">
      <c r="A15" s="854" t="s">
        <v>813</v>
      </c>
      <c r="B15" s="855" t="s">
        <v>815</v>
      </c>
      <c r="C15" s="856">
        <v>600000</v>
      </c>
      <c r="D15" s="857">
        <v>0</v>
      </c>
      <c r="E15" s="858">
        <v>0</v>
      </c>
      <c r="F15" s="859"/>
      <c r="G15" s="860">
        <f t="shared" si="0"/>
        <v>600000</v>
      </c>
      <c r="H15" s="840" t="s">
        <v>17</v>
      </c>
    </row>
    <row r="16" spans="1:8" x14ac:dyDescent="0.15">
      <c r="A16" s="854" t="s">
        <v>813</v>
      </c>
      <c r="B16" s="855" t="s">
        <v>816</v>
      </c>
      <c r="C16" s="856">
        <v>1000000</v>
      </c>
      <c r="D16" s="857">
        <v>0</v>
      </c>
      <c r="E16" s="858">
        <v>0</v>
      </c>
      <c r="F16" s="859"/>
      <c r="G16" s="860">
        <f t="shared" si="0"/>
        <v>1000000</v>
      </c>
      <c r="H16" s="840" t="s">
        <v>17</v>
      </c>
    </row>
    <row r="17" spans="1:8" x14ac:dyDescent="0.15">
      <c r="A17" s="854" t="s">
        <v>817</v>
      </c>
      <c r="B17" s="855" t="s">
        <v>818</v>
      </c>
      <c r="C17" s="856">
        <v>1000000</v>
      </c>
      <c r="D17" s="857">
        <v>0</v>
      </c>
      <c r="E17" s="858">
        <v>0</v>
      </c>
      <c r="F17" s="859"/>
      <c r="G17" s="860">
        <f t="shared" si="0"/>
        <v>1000000</v>
      </c>
      <c r="H17" s="840" t="s">
        <v>801</v>
      </c>
    </row>
    <row r="18" spans="1:8" x14ac:dyDescent="0.15">
      <c r="A18" s="854" t="s">
        <v>821</v>
      </c>
      <c r="B18" s="855" t="s">
        <v>822</v>
      </c>
      <c r="C18" s="856">
        <v>3600000</v>
      </c>
      <c r="D18" s="857">
        <v>0</v>
      </c>
      <c r="E18" s="858">
        <v>0</v>
      </c>
      <c r="F18" s="859"/>
      <c r="G18" s="860">
        <f t="shared" si="0"/>
        <v>3600000</v>
      </c>
      <c r="H18" s="840" t="s">
        <v>17</v>
      </c>
    </row>
    <row r="19" spans="1:8" x14ac:dyDescent="0.15">
      <c r="A19" s="854" t="s">
        <v>823</v>
      </c>
      <c r="B19" s="855" t="s">
        <v>824</v>
      </c>
      <c r="C19" s="856">
        <v>14000000</v>
      </c>
      <c r="D19" s="857">
        <v>0</v>
      </c>
      <c r="E19" s="858">
        <v>0</v>
      </c>
      <c r="F19" s="859"/>
      <c r="G19" s="860">
        <f t="shared" si="0"/>
        <v>14000000</v>
      </c>
      <c r="H19" s="840" t="s">
        <v>17</v>
      </c>
    </row>
    <row r="20" spans="1:8" x14ac:dyDescent="0.15">
      <c r="A20" s="854" t="s">
        <v>825</v>
      </c>
      <c r="B20" s="855" t="s">
        <v>826</v>
      </c>
      <c r="C20" s="856">
        <v>2062500</v>
      </c>
      <c r="D20" s="857">
        <v>0</v>
      </c>
      <c r="E20" s="858">
        <v>0</v>
      </c>
      <c r="F20" s="859"/>
      <c r="G20" s="860">
        <f t="shared" si="0"/>
        <v>2062500</v>
      </c>
      <c r="H20" s="840" t="s">
        <v>17</v>
      </c>
    </row>
    <row r="21" spans="1:8" x14ac:dyDescent="0.15">
      <c r="A21" s="854" t="s">
        <v>825</v>
      </c>
      <c r="B21" s="855" t="s">
        <v>827</v>
      </c>
      <c r="C21" s="856">
        <v>206250</v>
      </c>
      <c r="D21" s="857">
        <v>0</v>
      </c>
      <c r="E21" s="858">
        <v>0</v>
      </c>
      <c r="F21" s="859"/>
      <c r="G21" s="860">
        <f t="shared" si="0"/>
        <v>206250</v>
      </c>
      <c r="H21" s="840" t="s">
        <v>17</v>
      </c>
    </row>
    <row r="22" spans="1:8" x14ac:dyDescent="0.15">
      <c r="A22" s="854" t="s">
        <v>828</v>
      </c>
      <c r="B22" s="855" t="s">
        <v>829</v>
      </c>
      <c r="C22" s="856">
        <v>825000</v>
      </c>
      <c r="D22" s="857">
        <v>0</v>
      </c>
      <c r="E22" s="858">
        <v>0</v>
      </c>
      <c r="F22" s="859"/>
      <c r="G22" s="860">
        <f t="shared" si="0"/>
        <v>825000</v>
      </c>
      <c r="H22" s="840" t="s">
        <v>17</v>
      </c>
    </row>
    <row r="23" spans="1:8" x14ac:dyDescent="0.15">
      <c r="A23" s="861" t="s">
        <v>830</v>
      </c>
      <c r="B23" s="855" t="s">
        <v>831</v>
      </c>
      <c r="C23" s="856">
        <v>8250000</v>
      </c>
      <c r="D23" s="857">
        <v>0</v>
      </c>
      <c r="E23" s="858">
        <v>0</v>
      </c>
      <c r="F23" s="859"/>
      <c r="G23" s="860">
        <f t="shared" si="0"/>
        <v>8250000</v>
      </c>
      <c r="H23" s="840" t="s">
        <v>17</v>
      </c>
    </row>
    <row r="24" spans="1:8" x14ac:dyDescent="0.15">
      <c r="A24" s="854" t="s">
        <v>823</v>
      </c>
      <c r="B24" s="855" t="s">
        <v>832</v>
      </c>
      <c r="C24" s="856">
        <v>3000000</v>
      </c>
      <c r="D24" s="857">
        <v>0</v>
      </c>
      <c r="E24" s="858">
        <v>0</v>
      </c>
      <c r="F24" s="859"/>
      <c r="G24" s="860">
        <f t="shared" si="0"/>
        <v>3000000</v>
      </c>
      <c r="H24" s="840" t="s">
        <v>801</v>
      </c>
    </row>
    <row r="25" spans="1:8" x14ac:dyDescent="0.15">
      <c r="A25" s="854" t="s">
        <v>833</v>
      </c>
      <c r="B25" s="862" t="s">
        <v>834</v>
      </c>
      <c r="C25" s="863">
        <v>3151000</v>
      </c>
      <c r="D25" s="857">
        <v>0</v>
      </c>
      <c r="E25" s="858">
        <v>0</v>
      </c>
      <c r="F25" s="859"/>
      <c r="G25" s="860">
        <f t="shared" si="0"/>
        <v>3151000</v>
      </c>
      <c r="H25" s="840" t="s">
        <v>17</v>
      </c>
    </row>
    <row r="26" spans="1:8" x14ac:dyDescent="0.15">
      <c r="A26" s="854" t="s">
        <v>799</v>
      </c>
      <c r="B26" s="867" t="s">
        <v>837</v>
      </c>
      <c r="C26" s="863">
        <v>0</v>
      </c>
      <c r="D26" s="857">
        <v>0</v>
      </c>
      <c r="E26" s="858">
        <v>0</v>
      </c>
      <c r="F26" s="859"/>
      <c r="G26" s="860">
        <f>C26+D26-E26+F26</f>
        <v>0</v>
      </c>
      <c r="H26" s="840" t="s">
        <v>17</v>
      </c>
    </row>
    <row r="27" spans="1:8" x14ac:dyDescent="0.15">
      <c r="A27" s="854" t="s">
        <v>835</v>
      </c>
      <c r="B27" s="1012" t="s">
        <v>836</v>
      </c>
      <c r="C27" s="864">
        <v>723557147</v>
      </c>
      <c r="D27" s="865">
        <v>0</v>
      </c>
      <c r="E27" s="866">
        <v>0</v>
      </c>
      <c r="F27" s="859">
        <v>-2</v>
      </c>
      <c r="G27" s="860">
        <f t="shared" si="0"/>
        <v>723557145</v>
      </c>
      <c r="H27" s="840" t="s">
        <v>17</v>
      </c>
    </row>
    <row r="28" spans="1:8" x14ac:dyDescent="0.15">
      <c r="A28" s="854" t="s">
        <v>819</v>
      </c>
      <c r="B28" s="1013" t="s">
        <v>820</v>
      </c>
      <c r="C28" s="856">
        <v>10000000</v>
      </c>
      <c r="D28" s="857">
        <v>0</v>
      </c>
      <c r="E28" s="858">
        <v>0</v>
      </c>
      <c r="F28" s="859"/>
      <c r="G28" s="860">
        <f>C28+D28-E28+F28</f>
        <v>10000000</v>
      </c>
      <c r="H28" s="840" t="s">
        <v>17</v>
      </c>
    </row>
    <row r="29" spans="1:8" ht="14.25" thickBot="1" x14ac:dyDescent="0.2">
      <c r="A29" s="854"/>
      <c r="B29" s="868" t="s">
        <v>472</v>
      </c>
      <c r="C29" s="869">
        <f>SUM(C5:C28)</f>
        <v>1010577897</v>
      </c>
      <c r="D29" s="870">
        <f>SUM(D5:D27)</f>
        <v>0</v>
      </c>
      <c r="E29" s="871">
        <f>SUM(E5:E27)</f>
        <v>0</v>
      </c>
      <c r="F29" s="871">
        <f>SUM(F5:F27)</f>
        <v>-2</v>
      </c>
      <c r="G29" s="872">
        <f>SUM(G5:G28)</f>
        <v>1010577895</v>
      </c>
    </row>
  </sheetData>
  <mergeCells count="1">
    <mergeCell ref="B3:B4"/>
  </mergeCells>
  <phoneticPr fontId="8"/>
  <pageMargins left="0.31496062992125984" right="0.31496062992125984" top="0.59055118110236227" bottom="0.15748031496062992" header="0.31496062992125984" footer="0.31496062992125984"/>
  <pageSetup paperSize="9"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6"/>
  <sheetViews>
    <sheetView zoomScale="85" zoomScaleNormal="85" workbookViewId="0">
      <selection activeCell="E25" sqref="E25"/>
    </sheetView>
  </sheetViews>
  <sheetFormatPr defaultRowHeight="18" customHeight="1" x14ac:dyDescent="0.15"/>
  <cols>
    <col min="1" max="1" width="3.75" style="362" bestFit="1" customWidth="1"/>
    <col min="2" max="2" width="21.75" style="362" customWidth="1"/>
    <col min="3" max="4" width="15.375" style="362" customWidth="1"/>
    <col min="5" max="5" width="16.125" style="362" bestFit="1" customWidth="1"/>
    <col min="6" max="6" width="15.375" style="362" customWidth="1"/>
    <col min="7" max="7" width="18.5" style="362" customWidth="1"/>
    <col min="8" max="8" width="15.875" style="363" bestFit="1" customWidth="1"/>
    <col min="9" max="10" width="15.875" style="363" customWidth="1"/>
    <col min="11" max="11" width="15.375" style="362" customWidth="1"/>
    <col min="12" max="12" width="15.25" style="362" customWidth="1"/>
    <col min="13" max="13" width="14.625" style="362" bestFit="1" customWidth="1"/>
    <col min="14" max="14" width="15.25" style="362" customWidth="1"/>
    <col min="15" max="15" width="8" style="362" bestFit="1" customWidth="1"/>
    <col min="16" max="16" width="22.25" style="362" bestFit="1" customWidth="1"/>
    <col min="17" max="255" width="9" style="362"/>
    <col min="256" max="256" width="3.75" style="362" bestFit="1" customWidth="1"/>
    <col min="257" max="257" width="19.25" style="362" customWidth="1"/>
    <col min="258" max="259" width="15.375" style="362" customWidth="1"/>
    <col min="260" max="260" width="16.125" style="362" bestFit="1" customWidth="1"/>
    <col min="261" max="262" width="15.375" style="362" customWidth="1"/>
    <col min="263" max="263" width="15.875" style="362" bestFit="1" customWidth="1"/>
    <col min="264" max="265" width="15.875" style="362" customWidth="1"/>
    <col min="266" max="266" width="15.375" style="362" customWidth="1"/>
    <col min="267" max="269" width="15.25" style="362" customWidth="1"/>
    <col min="270" max="511" width="9" style="362"/>
    <col min="512" max="512" width="3.75" style="362" bestFit="1" customWidth="1"/>
    <col min="513" max="513" width="19.25" style="362" customWidth="1"/>
    <col min="514" max="515" width="15.375" style="362" customWidth="1"/>
    <col min="516" max="516" width="16.125" style="362" bestFit="1" customWidth="1"/>
    <col min="517" max="518" width="15.375" style="362" customWidth="1"/>
    <col min="519" max="519" width="15.875" style="362" bestFit="1" customWidth="1"/>
    <col min="520" max="521" width="15.875" style="362" customWidth="1"/>
    <col min="522" max="522" width="15.375" style="362" customWidth="1"/>
    <col min="523" max="525" width="15.25" style="362" customWidth="1"/>
    <col min="526" max="767" width="9" style="362"/>
    <col min="768" max="768" width="3.75" style="362" bestFit="1" customWidth="1"/>
    <col min="769" max="769" width="19.25" style="362" customWidth="1"/>
    <col min="770" max="771" width="15.375" style="362" customWidth="1"/>
    <col min="772" max="772" width="16.125" style="362" bestFit="1" customWidth="1"/>
    <col min="773" max="774" width="15.375" style="362" customWidth="1"/>
    <col min="775" max="775" width="15.875" style="362" bestFit="1" customWidth="1"/>
    <col min="776" max="777" width="15.875" style="362" customWidth="1"/>
    <col min="778" max="778" width="15.375" style="362" customWidth="1"/>
    <col min="779" max="781" width="15.25" style="362" customWidth="1"/>
    <col min="782" max="1023" width="9" style="362"/>
    <col min="1024" max="1024" width="3.75" style="362" bestFit="1" customWidth="1"/>
    <col min="1025" max="1025" width="19.25" style="362" customWidth="1"/>
    <col min="1026" max="1027" width="15.375" style="362" customWidth="1"/>
    <col min="1028" max="1028" width="16.125" style="362" bestFit="1" customWidth="1"/>
    <col min="1029" max="1030" width="15.375" style="362" customWidth="1"/>
    <col min="1031" max="1031" width="15.875" style="362" bestFit="1" customWidth="1"/>
    <col min="1032" max="1033" width="15.875" style="362" customWidth="1"/>
    <col min="1034" max="1034" width="15.375" style="362" customWidth="1"/>
    <col min="1035" max="1037" width="15.25" style="362" customWidth="1"/>
    <col min="1038" max="1279" width="9" style="362"/>
    <col min="1280" max="1280" width="3.75" style="362" bestFit="1" customWidth="1"/>
    <col min="1281" max="1281" width="19.25" style="362" customWidth="1"/>
    <col min="1282" max="1283" width="15.375" style="362" customWidth="1"/>
    <col min="1284" max="1284" width="16.125" style="362" bestFit="1" customWidth="1"/>
    <col min="1285" max="1286" width="15.375" style="362" customWidth="1"/>
    <col min="1287" max="1287" width="15.875" style="362" bestFit="1" customWidth="1"/>
    <col min="1288" max="1289" width="15.875" style="362" customWidth="1"/>
    <col min="1290" max="1290" width="15.375" style="362" customWidth="1"/>
    <col min="1291" max="1293" width="15.25" style="362" customWidth="1"/>
    <col min="1294" max="1535" width="9" style="362"/>
    <col min="1536" max="1536" width="3.75" style="362" bestFit="1" customWidth="1"/>
    <col min="1537" max="1537" width="19.25" style="362" customWidth="1"/>
    <col min="1538" max="1539" width="15.375" style="362" customWidth="1"/>
    <col min="1540" max="1540" width="16.125" style="362" bestFit="1" customWidth="1"/>
    <col min="1541" max="1542" width="15.375" style="362" customWidth="1"/>
    <col min="1543" max="1543" width="15.875" style="362" bestFit="1" customWidth="1"/>
    <col min="1544" max="1545" width="15.875" style="362" customWidth="1"/>
    <col min="1546" max="1546" width="15.375" style="362" customWidth="1"/>
    <col min="1547" max="1549" width="15.25" style="362" customWidth="1"/>
    <col min="1550" max="1791" width="9" style="362"/>
    <col min="1792" max="1792" width="3.75" style="362" bestFit="1" customWidth="1"/>
    <col min="1793" max="1793" width="19.25" style="362" customWidth="1"/>
    <col min="1794" max="1795" width="15.375" style="362" customWidth="1"/>
    <col min="1796" max="1796" width="16.125" style="362" bestFit="1" customWidth="1"/>
    <col min="1797" max="1798" width="15.375" style="362" customWidth="1"/>
    <col min="1799" max="1799" width="15.875" style="362" bestFit="1" customWidth="1"/>
    <col min="1800" max="1801" width="15.875" style="362" customWidth="1"/>
    <col min="1802" max="1802" width="15.375" style="362" customWidth="1"/>
    <col min="1803" max="1805" width="15.25" style="362" customWidth="1"/>
    <col min="1806" max="2047" width="9" style="362"/>
    <col min="2048" max="2048" width="3.75" style="362" bestFit="1" customWidth="1"/>
    <col min="2049" max="2049" width="19.25" style="362" customWidth="1"/>
    <col min="2050" max="2051" width="15.375" style="362" customWidth="1"/>
    <col min="2052" max="2052" width="16.125" style="362" bestFit="1" customWidth="1"/>
    <col min="2053" max="2054" width="15.375" style="362" customWidth="1"/>
    <col min="2055" max="2055" width="15.875" style="362" bestFit="1" customWidth="1"/>
    <col min="2056" max="2057" width="15.875" style="362" customWidth="1"/>
    <col min="2058" max="2058" width="15.375" style="362" customWidth="1"/>
    <col min="2059" max="2061" width="15.25" style="362" customWidth="1"/>
    <col min="2062" max="2303" width="9" style="362"/>
    <col min="2304" max="2304" width="3.75" style="362" bestFit="1" customWidth="1"/>
    <col min="2305" max="2305" width="19.25" style="362" customWidth="1"/>
    <col min="2306" max="2307" width="15.375" style="362" customWidth="1"/>
    <col min="2308" max="2308" width="16.125" style="362" bestFit="1" customWidth="1"/>
    <col min="2309" max="2310" width="15.375" style="362" customWidth="1"/>
    <col min="2311" max="2311" width="15.875" style="362" bestFit="1" customWidth="1"/>
    <col min="2312" max="2313" width="15.875" style="362" customWidth="1"/>
    <col min="2314" max="2314" width="15.375" style="362" customWidth="1"/>
    <col min="2315" max="2317" width="15.25" style="362" customWidth="1"/>
    <col min="2318" max="2559" width="9" style="362"/>
    <col min="2560" max="2560" width="3.75" style="362" bestFit="1" customWidth="1"/>
    <col min="2561" max="2561" width="19.25" style="362" customWidth="1"/>
    <col min="2562" max="2563" width="15.375" style="362" customWidth="1"/>
    <col min="2564" max="2564" width="16.125" style="362" bestFit="1" customWidth="1"/>
    <col min="2565" max="2566" width="15.375" style="362" customWidth="1"/>
    <col min="2567" max="2567" width="15.875" style="362" bestFit="1" customWidth="1"/>
    <col min="2568" max="2569" width="15.875" style="362" customWidth="1"/>
    <col min="2570" max="2570" width="15.375" style="362" customWidth="1"/>
    <col min="2571" max="2573" width="15.25" style="362" customWidth="1"/>
    <col min="2574" max="2815" width="9" style="362"/>
    <col min="2816" max="2816" width="3.75" style="362" bestFit="1" customWidth="1"/>
    <col min="2817" max="2817" width="19.25" style="362" customWidth="1"/>
    <col min="2818" max="2819" width="15.375" style="362" customWidth="1"/>
    <col min="2820" max="2820" width="16.125" style="362" bestFit="1" customWidth="1"/>
    <col min="2821" max="2822" width="15.375" style="362" customWidth="1"/>
    <col min="2823" max="2823" width="15.875" style="362" bestFit="1" customWidth="1"/>
    <col min="2824" max="2825" width="15.875" style="362" customWidth="1"/>
    <col min="2826" max="2826" width="15.375" style="362" customWidth="1"/>
    <col min="2827" max="2829" width="15.25" style="362" customWidth="1"/>
    <col min="2830" max="3071" width="9" style="362"/>
    <col min="3072" max="3072" width="3.75" style="362" bestFit="1" customWidth="1"/>
    <col min="3073" max="3073" width="19.25" style="362" customWidth="1"/>
    <col min="3074" max="3075" width="15.375" style="362" customWidth="1"/>
    <col min="3076" max="3076" width="16.125" style="362" bestFit="1" customWidth="1"/>
    <col min="3077" max="3078" width="15.375" style="362" customWidth="1"/>
    <col min="3079" max="3079" width="15.875" style="362" bestFit="1" customWidth="1"/>
    <col min="3080" max="3081" width="15.875" style="362" customWidth="1"/>
    <col min="3082" max="3082" width="15.375" style="362" customWidth="1"/>
    <col min="3083" max="3085" width="15.25" style="362" customWidth="1"/>
    <col min="3086" max="3327" width="9" style="362"/>
    <col min="3328" max="3328" width="3.75" style="362" bestFit="1" customWidth="1"/>
    <col min="3329" max="3329" width="19.25" style="362" customWidth="1"/>
    <col min="3330" max="3331" width="15.375" style="362" customWidth="1"/>
    <col min="3332" max="3332" width="16.125" style="362" bestFit="1" customWidth="1"/>
    <col min="3333" max="3334" width="15.375" style="362" customWidth="1"/>
    <col min="3335" max="3335" width="15.875" style="362" bestFit="1" customWidth="1"/>
    <col min="3336" max="3337" width="15.875" style="362" customWidth="1"/>
    <col min="3338" max="3338" width="15.375" style="362" customWidth="1"/>
    <col min="3339" max="3341" width="15.25" style="362" customWidth="1"/>
    <col min="3342" max="3583" width="9" style="362"/>
    <col min="3584" max="3584" width="3.75" style="362" bestFit="1" customWidth="1"/>
    <col min="3585" max="3585" width="19.25" style="362" customWidth="1"/>
    <col min="3586" max="3587" width="15.375" style="362" customWidth="1"/>
    <col min="3588" max="3588" width="16.125" style="362" bestFit="1" customWidth="1"/>
    <col min="3589" max="3590" width="15.375" style="362" customWidth="1"/>
    <col min="3591" max="3591" width="15.875" style="362" bestFit="1" customWidth="1"/>
    <col min="3592" max="3593" width="15.875" style="362" customWidth="1"/>
    <col min="3594" max="3594" width="15.375" style="362" customWidth="1"/>
    <col min="3595" max="3597" width="15.25" style="362" customWidth="1"/>
    <col min="3598" max="3839" width="9" style="362"/>
    <col min="3840" max="3840" width="3.75" style="362" bestFit="1" customWidth="1"/>
    <col min="3841" max="3841" width="19.25" style="362" customWidth="1"/>
    <col min="3842" max="3843" width="15.375" style="362" customWidth="1"/>
    <col min="3844" max="3844" width="16.125" style="362" bestFit="1" customWidth="1"/>
    <col min="3845" max="3846" width="15.375" style="362" customWidth="1"/>
    <col min="3847" max="3847" width="15.875" style="362" bestFit="1" customWidth="1"/>
    <col min="3848" max="3849" width="15.875" style="362" customWidth="1"/>
    <col min="3850" max="3850" width="15.375" style="362" customWidth="1"/>
    <col min="3851" max="3853" width="15.25" style="362" customWidth="1"/>
    <col min="3854" max="4095" width="9" style="362"/>
    <col min="4096" max="4096" width="3.75" style="362" bestFit="1" customWidth="1"/>
    <col min="4097" max="4097" width="19.25" style="362" customWidth="1"/>
    <col min="4098" max="4099" width="15.375" style="362" customWidth="1"/>
    <col min="4100" max="4100" width="16.125" style="362" bestFit="1" customWidth="1"/>
    <col min="4101" max="4102" width="15.375" style="362" customWidth="1"/>
    <col min="4103" max="4103" width="15.875" style="362" bestFit="1" customWidth="1"/>
    <col min="4104" max="4105" width="15.875" style="362" customWidth="1"/>
    <col min="4106" max="4106" width="15.375" style="362" customWidth="1"/>
    <col min="4107" max="4109" width="15.25" style="362" customWidth="1"/>
    <col min="4110" max="4351" width="9" style="362"/>
    <col min="4352" max="4352" width="3.75" style="362" bestFit="1" customWidth="1"/>
    <col min="4353" max="4353" width="19.25" style="362" customWidth="1"/>
    <col min="4354" max="4355" width="15.375" style="362" customWidth="1"/>
    <col min="4356" max="4356" width="16.125" style="362" bestFit="1" customWidth="1"/>
    <col min="4357" max="4358" width="15.375" style="362" customWidth="1"/>
    <col min="4359" max="4359" width="15.875" style="362" bestFit="1" customWidth="1"/>
    <col min="4360" max="4361" width="15.875" style="362" customWidth="1"/>
    <col min="4362" max="4362" width="15.375" style="362" customWidth="1"/>
    <col min="4363" max="4365" width="15.25" style="362" customWidth="1"/>
    <col min="4366" max="4607" width="9" style="362"/>
    <col min="4608" max="4608" width="3.75" style="362" bestFit="1" customWidth="1"/>
    <col min="4609" max="4609" width="19.25" style="362" customWidth="1"/>
    <col min="4610" max="4611" width="15.375" style="362" customWidth="1"/>
    <col min="4612" max="4612" width="16.125" style="362" bestFit="1" customWidth="1"/>
    <col min="4613" max="4614" width="15.375" style="362" customWidth="1"/>
    <col min="4615" max="4615" width="15.875" style="362" bestFit="1" customWidth="1"/>
    <col min="4616" max="4617" width="15.875" style="362" customWidth="1"/>
    <col min="4618" max="4618" width="15.375" style="362" customWidth="1"/>
    <col min="4619" max="4621" width="15.25" style="362" customWidth="1"/>
    <col min="4622" max="4863" width="9" style="362"/>
    <col min="4864" max="4864" width="3.75" style="362" bestFit="1" customWidth="1"/>
    <col min="4865" max="4865" width="19.25" style="362" customWidth="1"/>
    <col min="4866" max="4867" width="15.375" style="362" customWidth="1"/>
    <col min="4868" max="4868" width="16.125" style="362" bestFit="1" customWidth="1"/>
    <col min="4869" max="4870" width="15.375" style="362" customWidth="1"/>
    <col min="4871" max="4871" width="15.875" style="362" bestFit="1" customWidth="1"/>
    <col min="4872" max="4873" width="15.875" style="362" customWidth="1"/>
    <col min="4874" max="4874" width="15.375" style="362" customWidth="1"/>
    <col min="4875" max="4877" width="15.25" style="362" customWidth="1"/>
    <col min="4878" max="5119" width="9" style="362"/>
    <col min="5120" max="5120" width="3.75" style="362" bestFit="1" customWidth="1"/>
    <col min="5121" max="5121" width="19.25" style="362" customWidth="1"/>
    <col min="5122" max="5123" width="15.375" style="362" customWidth="1"/>
    <col min="5124" max="5124" width="16.125" style="362" bestFit="1" customWidth="1"/>
    <col min="5125" max="5126" width="15.375" style="362" customWidth="1"/>
    <col min="5127" max="5127" width="15.875" style="362" bestFit="1" customWidth="1"/>
    <col min="5128" max="5129" width="15.875" style="362" customWidth="1"/>
    <col min="5130" max="5130" width="15.375" style="362" customWidth="1"/>
    <col min="5131" max="5133" width="15.25" style="362" customWidth="1"/>
    <col min="5134" max="5375" width="9" style="362"/>
    <col min="5376" max="5376" width="3.75" style="362" bestFit="1" customWidth="1"/>
    <col min="5377" max="5377" width="19.25" style="362" customWidth="1"/>
    <col min="5378" max="5379" width="15.375" style="362" customWidth="1"/>
    <col min="5380" max="5380" width="16.125" style="362" bestFit="1" customWidth="1"/>
    <col min="5381" max="5382" width="15.375" style="362" customWidth="1"/>
    <col min="5383" max="5383" width="15.875" style="362" bestFit="1" customWidth="1"/>
    <col min="5384" max="5385" width="15.875" style="362" customWidth="1"/>
    <col min="5386" max="5386" width="15.375" style="362" customWidth="1"/>
    <col min="5387" max="5389" width="15.25" style="362" customWidth="1"/>
    <col min="5390" max="5631" width="9" style="362"/>
    <col min="5632" max="5632" width="3.75" style="362" bestFit="1" customWidth="1"/>
    <col min="5633" max="5633" width="19.25" style="362" customWidth="1"/>
    <col min="5634" max="5635" width="15.375" style="362" customWidth="1"/>
    <col min="5636" max="5636" width="16.125" style="362" bestFit="1" customWidth="1"/>
    <col min="5637" max="5638" width="15.375" style="362" customWidth="1"/>
    <col min="5639" max="5639" width="15.875" style="362" bestFit="1" customWidth="1"/>
    <col min="5640" max="5641" width="15.875" style="362" customWidth="1"/>
    <col min="5642" max="5642" width="15.375" style="362" customWidth="1"/>
    <col min="5643" max="5645" width="15.25" style="362" customWidth="1"/>
    <col min="5646" max="5887" width="9" style="362"/>
    <col min="5888" max="5888" width="3.75" style="362" bestFit="1" customWidth="1"/>
    <col min="5889" max="5889" width="19.25" style="362" customWidth="1"/>
    <col min="5890" max="5891" width="15.375" style="362" customWidth="1"/>
    <col min="5892" max="5892" width="16.125" style="362" bestFit="1" customWidth="1"/>
    <col min="5893" max="5894" width="15.375" style="362" customWidth="1"/>
    <col min="5895" max="5895" width="15.875" style="362" bestFit="1" customWidth="1"/>
    <col min="5896" max="5897" width="15.875" style="362" customWidth="1"/>
    <col min="5898" max="5898" width="15.375" style="362" customWidth="1"/>
    <col min="5899" max="5901" width="15.25" style="362" customWidth="1"/>
    <col min="5902" max="6143" width="9" style="362"/>
    <col min="6144" max="6144" width="3.75" style="362" bestFit="1" customWidth="1"/>
    <col min="6145" max="6145" width="19.25" style="362" customWidth="1"/>
    <col min="6146" max="6147" width="15.375" style="362" customWidth="1"/>
    <col min="6148" max="6148" width="16.125" style="362" bestFit="1" customWidth="1"/>
    <col min="6149" max="6150" width="15.375" style="362" customWidth="1"/>
    <col min="6151" max="6151" width="15.875" style="362" bestFit="1" customWidth="1"/>
    <col min="6152" max="6153" width="15.875" style="362" customWidth="1"/>
    <col min="6154" max="6154" width="15.375" style="362" customWidth="1"/>
    <col min="6155" max="6157" width="15.25" style="362" customWidth="1"/>
    <col min="6158" max="6399" width="9" style="362"/>
    <col min="6400" max="6400" width="3.75" style="362" bestFit="1" customWidth="1"/>
    <col min="6401" max="6401" width="19.25" style="362" customWidth="1"/>
    <col min="6402" max="6403" width="15.375" style="362" customWidth="1"/>
    <col min="6404" max="6404" width="16.125" style="362" bestFit="1" customWidth="1"/>
    <col min="6405" max="6406" width="15.375" style="362" customWidth="1"/>
    <col min="6407" max="6407" width="15.875" style="362" bestFit="1" customWidth="1"/>
    <col min="6408" max="6409" width="15.875" style="362" customWidth="1"/>
    <col min="6410" max="6410" width="15.375" style="362" customWidth="1"/>
    <col min="6411" max="6413" width="15.25" style="362" customWidth="1"/>
    <col min="6414" max="6655" width="9" style="362"/>
    <col min="6656" max="6656" width="3.75" style="362" bestFit="1" customWidth="1"/>
    <col min="6657" max="6657" width="19.25" style="362" customWidth="1"/>
    <col min="6658" max="6659" width="15.375" style="362" customWidth="1"/>
    <col min="6660" max="6660" width="16.125" style="362" bestFit="1" customWidth="1"/>
    <col min="6661" max="6662" width="15.375" style="362" customWidth="1"/>
    <col min="6663" max="6663" width="15.875" style="362" bestFit="1" customWidth="1"/>
    <col min="6664" max="6665" width="15.875" style="362" customWidth="1"/>
    <col min="6666" max="6666" width="15.375" style="362" customWidth="1"/>
    <col min="6667" max="6669" width="15.25" style="362" customWidth="1"/>
    <col min="6670" max="6911" width="9" style="362"/>
    <col min="6912" max="6912" width="3.75" style="362" bestFit="1" customWidth="1"/>
    <col min="6913" max="6913" width="19.25" style="362" customWidth="1"/>
    <col min="6914" max="6915" width="15.375" style="362" customWidth="1"/>
    <col min="6916" max="6916" width="16.125" style="362" bestFit="1" customWidth="1"/>
    <col min="6917" max="6918" width="15.375" style="362" customWidth="1"/>
    <col min="6919" max="6919" width="15.875" style="362" bestFit="1" customWidth="1"/>
    <col min="6920" max="6921" width="15.875" style="362" customWidth="1"/>
    <col min="6922" max="6922" width="15.375" style="362" customWidth="1"/>
    <col min="6923" max="6925" width="15.25" style="362" customWidth="1"/>
    <col min="6926" max="7167" width="9" style="362"/>
    <col min="7168" max="7168" width="3.75" style="362" bestFit="1" customWidth="1"/>
    <col min="7169" max="7169" width="19.25" style="362" customWidth="1"/>
    <col min="7170" max="7171" width="15.375" style="362" customWidth="1"/>
    <col min="7172" max="7172" width="16.125" style="362" bestFit="1" customWidth="1"/>
    <col min="7173" max="7174" width="15.375" style="362" customWidth="1"/>
    <col min="7175" max="7175" width="15.875" style="362" bestFit="1" customWidth="1"/>
    <col min="7176" max="7177" width="15.875" style="362" customWidth="1"/>
    <col min="7178" max="7178" width="15.375" style="362" customWidth="1"/>
    <col min="7179" max="7181" width="15.25" style="362" customWidth="1"/>
    <col min="7182" max="7423" width="9" style="362"/>
    <col min="7424" max="7424" width="3.75" style="362" bestFit="1" customWidth="1"/>
    <col min="7425" max="7425" width="19.25" style="362" customWidth="1"/>
    <col min="7426" max="7427" width="15.375" style="362" customWidth="1"/>
    <col min="7428" max="7428" width="16.125" style="362" bestFit="1" customWidth="1"/>
    <col min="7429" max="7430" width="15.375" style="362" customWidth="1"/>
    <col min="7431" max="7431" width="15.875" style="362" bestFit="1" customWidth="1"/>
    <col min="7432" max="7433" width="15.875" style="362" customWidth="1"/>
    <col min="7434" max="7434" width="15.375" style="362" customWidth="1"/>
    <col min="7435" max="7437" width="15.25" style="362" customWidth="1"/>
    <col min="7438" max="7679" width="9" style="362"/>
    <col min="7680" max="7680" width="3.75" style="362" bestFit="1" customWidth="1"/>
    <col min="7681" max="7681" width="19.25" style="362" customWidth="1"/>
    <col min="7682" max="7683" width="15.375" style="362" customWidth="1"/>
    <col min="7684" max="7684" width="16.125" style="362" bestFit="1" customWidth="1"/>
    <col min="7685" max="7686" width="15.375" style="362" customWidth="1"/>
    <col min="7687" max="7687" width="15.875" style="362" bestFit="1" customWidth="1"/>
    <col min="7688" max="7689" width="15.875" style="362" customWidth="1"/>
    <col min="7690" max="7690" width="15.375" style="362" customWidth="1"/>
    <col min="7691" max="7693" width="15.25" style="362" customWidth="1"/>
    <col min="7694" max="7935" width="9" style="362"/>
    <col min="7936" max="7936" width="3.75" style="362" bestFit="1" customWidth="1"/>
    <col min="7937" max="7937" width="19.25" style="362" customWidth="1"/>
    <col min="7938" max="7939" width="15.375" style="362" customWidth="1"/>
    <col min="7940" max="7940" width="16.125" style="362" bestFit="1" customWidth="1"/>
    <col min="7941" max="7942" width="15.375" style="362" customWidth="1"/>
    <col min="7943" max="7943" width="15.875" style="362" bestFit="1" customWidth="1"/>
    <col min="7944" max="7945" width="15.875" style="362" customWidth="1"/>
    <col min="7946" max="7946" width="15.375" style="362" customWidth="1"/>
    <col min="7947" max="7949" width="15.25" style="362" customWidth="1"/>
    <col min="7950" max="8191" width="9" style="362"/>
    <col min="8192" max="8192" width="3.75" style="362" bestFit="1" customWidth="1"/>
    <col min="8193" max="8193" width="19.25" style="362" customWidth="1"/>
    <col min="8194" max="8195" width="15.375" style="362" customWidth="1"/>
    <col min="8196" max="8196" width="16.125" style="362" bestFit="1" customWidth="1"/>
    <col min="8197" max="8198" width="15.375" style="362" customWidth="1"/>
    <col min="8199" max="8199" width="15.875" style="362" bestFit="1" customWidth="1"/>
    <col min="8200" max="8201" width="15.875" style="362" customWidth="1"/>
    <col min="8202" max="8202" width="15.375" style="362" customWidth="1"/>
    <col min="8203" max="8205" width="15.25" style="362" customWidth="1"/>
    <col min="8206" max="8447" width="9" style="362"/>
    <col min="8448" max="8448" width="3.75" style="362" bestFit="1" customWidth="1"/>
    <col min="8449" max="8449" width="19.25" style="362" customWidth="1"/>
    <col min="8450" max="8451" width="15.375" style="362" customWidth="1"/>
    <col min="8452" max="8452" width="16.125" style="362" bestFit="1" customWidth="1"/>
    <col min="8453" max="8454" width="15.375" style="362" customWidth="1"/>
    <col min="8455" max="8455" width="15.875" style="362" bestFit="1" customWidth="1"/>
    <col min="8456" max="8457" width="15.875" style="362" customWidth="1"/>
    <col min="8458" max="8458" width="15.375" style="362" customWidth="1"/>
    <col min="8459" max="8461" width="15.25" style="362" customWidth="1"/>
    <col min="8462" max="8703" width="9" style="362"/>
    <col min="8704" max="8704" width="3.75" style="362" bestFit="1" customWidth="1"/>
    <col min="8705" max="8705" width="19.25" style="362" customWidth="1"/>
    <col min="8706" max="8707" width="15.375" style="362" customWidth="1"/>
    <col min="8708" max="8708" width="16.125" style="362" bestFit="1" customWidth="1"/>
    <col min="8709" max="8710" width="15.375" style="362" customWidth="1"/>
    <col min="8711" max="8711" width="15.875" style="362" bestFit="1" customWidth="1"/>
    <col min="8712" max="8713" width="15.875" style="362" customWidth="1"/>
    <col min="8714" max="8714" width="15.375" style="362" customWidth="1"/>
    <col min="8715" max="8717" width="15.25" style="362" customWidth="1"/>
    <col min="8718" max="8959" width="9" style="362"/>
    <col min="8960" max="8960" width="3.75" style="362" bestFit="1" customWidth="1"/>
    <col min="8961" max="8961" width="19.25" style="362" customWidth="1"/>
    <col min="8962" max="8963" width="15.375" style="362" customWidth="1"/>
    <col min="8964" max="8964" width="16.125" style="362" bestFit="1" customWidth="1"/>
    <col min="8965" max="8966" width="15.375" style="362" customWidth="1"/>
    <col min="8967" max="8967" width="15.875" style="362" bestFit="1" customWidth="1"/>
    <col min="8968" max="8969" width="15.875" style="362" customWidth="1"/>
    <col min="8970" max="8970" width="15.375" style="362" customWidth="1"/>
    <col min="8971" max="8973" width="15.25" style="362" customWidth="1"/>
    <col min="8974" max="9215" width="9" style="362"/>
    <col min="9216" max="9216" width="3.75" style="362" bestFit="1" customWidth="1"/>
    <col min="9217" max="9217" width="19.25" style="362" customWidth="1"/>
    <col min="9218" max="9219" width="15.375" style="362" customWidth="1"/>
    <col min="9220" max="9220" width="16.125" style="362" bestFit="1" customWidth="1"/>
    <col min="9221" max="9222" width="15.375" style="362" customWidth="1"/>
    <col min="9223" max="9223" width="15.875" style="362" bestFit="1" customWidth="1"/>
    <col min="9224" max="9225" width="15.875" style="362" customWidth="1"/>
    <col min="9226" max="9226" width="15.375" style="362" customWidth="1"/>
    <col min="9227" max="9229" width="15.25" style="362" customWidth="1"/>
    <col min="9230" max="9471" width="9" style="362"/>
    <col min="9472" max="9472" width="3.75" style="362" bestFit="1" customWidth="1"/>
    <col min="9473" max="9473" width="19.25" style="362" customWidth="1"/>
    <col min="9474" max="9475" width="15.375" style="362" customWidth="1"/>
    <col min="9476" max="9476" width="16.125" style="362" bestFit="1" customWidth="1"/>
    <col min="9477" max="9478" width="15.375" style="362" customWidth="1"/>
    <col min="9479" max="9479" width="15.875" style="362" bestFit="1" customWidth="1"/>
    <col min="9480" max="9481" width="15.875" style="362" customWidth="1"/>
    <col min="9482" max="9482" width="15.375" style="362" customWidth="1"/>
    <col min="9483" max="9485" width="15.25" style="362" customWidth="1"/>
    <col min="9486" max="9727" width="9" style="362"/>
    <col min="9728" max="9728" width="3.75" style="362" bestFit="1" customWidth="1"/>
    <col min="9729" max="9729" width="19.25" style="362" customWidth="1"/>
    <col min="9730" max="9731" width="15.375" style="362" customWidth="1"/>
    <col min="9732" max="9732" width="16.125" style="362" bestFit="1" customWidth="1"/>
    <col min="9733" max="9734" width="15.375" style="362" customWidth="1"/>
    <col min="9735" max="9735" width="15.875" style="362" bestFit="1" customWidth="1"/>
    <col min="9736" max="9737" width="15.875" style="362" customWidth="1"/>
    <col min="9738" max="9738" width="15.375" style="362" customWidth="1"/>
    <col min="9739" max="9741" width="15.25" style="362" customWidth="1"/>
    <col min="9742" max="9983" width="9" style="362"/>
    <col min="9984" max="9984" width="3.75" style="362" bestFit="1" customWidth="1"/>
    <col min="9985" max="9985" width="19.25" style="362" customWidth="1"/>
    <col min="9986" max="9987" width="15.375" style="362" customWidth="1"/>
    <col min="9988" max="9988" width="16.125" style="362" bestFit="1" customWidth="1"/>
    <col min="9989" max="9990" width="15.375" style="362" customWidth="1"/>
    <col min="9991" max="9991" width="15.875" style="362" bestFit="1" customWidth="1"/>
    <col min="9992" max="9993" width="15.875" style="362" customWidth="1"/>
    <col min="9994" max="9994" width="15.375" style="362" customWidth="1"/>
    <col min="9995" max="9997" width="15.25" style="362" customWidth="1"/>
    <col min="9998" max="10239" width="9" style="362"/>
    <col min="10240" max="10240" width="3.75" style="362" bestFit="1" customWidth="1"/>
    <col min="10241" max="10241" width="19.25" style="362" customWidth="1"/>
    <col min="10242" max="10243" width="15.375" style="362" customWidth="1"/>
    <col min="10244" max="10244" width="16.125" style="362" bestFit="1" customWidth="1"/>
    <col min="10245" max="10246" width="15.375" style="362" customWidth="1"/>
    <col min="10247" max="10247" width="15.875" style="362" bestFit="1" customWidth="1"/>
    <col min="10248" max="10249" width="15.875" style="362" customWidth="1"/>
    <col min="10250" max="10250" width="15.375" style="362" customWidth="1"/>
    <col min="10251" max="10253" width="15.25" style="362" customWidth="1"/>
    <col min="10254" max="10495" width="9" style="362"/>
    <col min="10496" max="10496" width="3.75" style="362" bestFit="1" customWidth="1"/>
    <col min="10497" max="10497" width="19.25" style="362" customWidth="1"/>
    <col min="10498" max="10499" width="15.375" style="362" customWidth="1"/>
    <col min="10500" max="10500" width="16.125" style="362" bestFit="1" customWidth="1"/>
    <col min="10501" max="10502" width="15.375" style="362" customWidth="1"/>
    <col min="10503" max="10503" width="15.875" style="362" bestFit="1" customWidth="1"/>
    <col min="10504" max="10505" width="15.875" style="362" customWidth="1"/>
    <col min="10506" max="10506" width="15.375" style="362" customWidth="1"/>
    <col min="10507" max="10509" width="15.25" style="362" customWidth="1"/>
    <col min="10510" max="10751" width="9" style="362"/>
    <col min="10752" max="10752" width="3.75" style="362" bestFit="1" customWidth="1"/>
    <col min="10753" max="10753" width="19.25" style="362" customWidth="1"/>
    <col min="10754" max="10755" width="15.375" style="362" customWidth="1"/>
    <col min="10756" max="10756" width="16.125" style="362" bestFit="1" customWidth="1"/>
    <col min="10757" max="10758" width="15.375" style="362" customWidth="1"/>
    <col min="10759" max="10759" width="15.875" style="362" bestFit="1" customWidth="1"/>
    <col min="10760" max="10761" width="15.875" style="362" customWidth="1"/>
    <col min="10762" max="10762" width="15.375" style="362" customWidth="1"/>
    <col min="10763" max="10765" width="15.25" style="362" customWidth="1"/>
    <col min="10766" max="11007" width="9" style="362"/>
    <col min="11008" max="11008" width="3.75" style="362" bestFit="1" customWidth="1"/>
    <col min="11009" max="11009" width="19.25" style="362" customWidth="1"/>
    <col min="11010" max="11011" width="15.375" style="362" customWidth="1"/>
    <col min="11012" max="11012" width="16.125" style="362" bestFit="1" customWidth="1"/>
    <col min="11013" max="11014" width="15.375" style="362" customWidth="1"/>
    <col min="11015" max="11015" width="15.875" style="362" bestFit="1" customWidth="1"/>
    <col min="11016" max="11017" width="15.875" style="362" customWidth="1"/>
    <col min="11018" max="11018" width="15.375" style="362" customWidth="1"/>
    <col min="11019" max="11021" width="15.25" style="362" customWidth="1"/>
    <col min="11022" max="11263" width="9" style="362"/>
    <col min="11264" max="11264" width="3.75" style="362" bestFit="1" customWidth="1"/>
    <col min="11265" max="11265" width="19.25" style="362" customWidth="1"/>
    <col min="11266" max="11267" width="15.375" style="362" customWidth="1"/>
    <col min="11268" max="11268" width="16.125" style="362" bestFit="1" customWidth="1"/>
    <col min="11269" max="11270" width="15.375" style="362" customWidth="1"/>
    <col min="11271" max="11271" width="15.875" style="362" bestFit="1" customWidth="1"/>
    <col min="11272" max="11273" width="15.875" style="362" customWidth="1"/>
    <col min="11274" max="11274" width="15.375" style="362" customWidth="1"/>
    <col min="11275" max="11277" width="15.25" style="362" customWidth="1"/>
    <col min="11278" max="11519" width="9" style="362"/>
    <col min="11520" max="11520" width="3.75" style="362" bestFit="1" customWidth="1"/>
    <col min="11521" max="11521" width="19.25" style="362" customWidth="1"/>
    <col min="11522" max="11523" width="15.375" style="362" customWidth="1"/>
    <col min="11524" max="11524" width="16.125" style="362" bestFit="1" customWidth="1"/>
    <col min="11525" max="11526" width="15.375" style="362" customWidth="1"/>
    <col min="11527" max="11527" width="15.875" style="362" bestFit="1" customWidth="1"/>
    <col min="11528" max="11529" width="15.875" style="362" customWidth="1"/>
    <col min="11530" max="11530" width="15.375" style="362" customWidth="1"/>
    <col min="11531" max="11533" width="15.25" style="362" customWidth="1"/>
    <col min="11534" max="11775" width="9" style="362"/>
    <col min="11776" max="11776" width="3.75" style="362" bestFit="1" customWidth="1"/>
    <col min="11777" max="11777" width="19.25" style="362" customWidth="1"/>
    <col min="11778" max="11779" width="15.375" style="362" customWidth="1"/>
    <col min="11780" max="11780" width="16.125" style="362" bestFit="1" customWidth="1"/>
    <col min="11781" max="11782" width="15.375" style="362" customWidth="1"/>
    <col min="11783" max="11783" width="15.875" style="362" bestFit="1" customWidth="1"/>
    <col min="11784" max="11785" width="15.875" style="362" customWidth="1"/>
    <col min="11786" max="11786" width="15.375" style="362" customWidth="1"/>
    <col min="11787" max="11789" width="15.25" style="362" customWidth="1"/>
    <col min="11790" max="12031" width="9" style="362"/>
    <col min="12032" max="12032" width="3.75" style="362" bestFit="1" customWidth="1"/>
    <col min="12033" max="12033" width="19.25" style="362" customWidth="1"/>
    <col min="12034" max="12035" width="15.375" style="362" customWidth="1"/>
    <col min="12036" max="12036" width="16.125" style="362" bestFit="1" customWidth="1"/>
    <col min="12037" max="12038" width="15.375" style="362" customWidth="1"/>
    <col min="12039" max="12039" width="15.875" style="362" bestFit="1" customWidth="1"/>
    <col min="12040" max="12041" width="15.875" style="362" customWidth="1"/>
    <col min="12042" max="12042" width="15.375" style="362" customWidth="1"/>
    <col min="12043" max="12045" width="15.25" style="362" customWidth="1"/>
    <col min="12046" max="12287" width="9" style="362"/>
    <col min="12288" max="12288" width="3.75" style="362" bestFit="1" customWidth="1"/>
    <col min="12289" max="12289" width="19.25" style="362" customWidth="1"/>
    <col min="12290" max="12291" width="15.375" style="362" customWidth="1"/>
    <col min="12292" max="12292" width="16.125" style="362" bestFit="1" customWidth="1"/>
    <col min="12293" max="12294" width="15.375" style="362" customWidth="1"/>
    <col min="12295" max="12295" width="15.875" style="362" bestFit="1" customWidth="1"/>
    <col min="12296" max="12297" width="15.875" style="362" customWidth="1"/>
    <col min="12298" max="12298" width="15.375" style="362" customWidth="1"/>
    <col min="12299" max="12301" width="15.25" style="362" customWidth="1"/>
    <col min="12302" max="12543" width="9" style="362"/>
    <col min="12544" max="12544" width="3.75" style="362" bestFit="1" customWidth="1"/>
    <col min="12545" max="12545" width="19.25" style="362" customWidth="1"/>
    <col min="12546" max="12547" width="15.375" style="362" customWidth="1"/>
    <col min="12548" max="12548" width="16.125" style="362" bestFit="1" customWidth="1"/>
    <col min="12549" max="12550" width="15.375" style="362" customWidth="1"/>
    <col min="12551" max="12551" width="15.875" style="362" bestFit="1" customWidth="1"/>
    <col min="12552" max="12553" width="15.875" style="362" customWidth="1"/>
    <col min="12554" max="12554" width="15.375" style="362" customWidth="1"/>
    <col min="12555" max="12557" width="15.25" style="362" customWidth="1"/>
    <col min="12558" max="12799" width="9" style="362"/>
    <col min="12800" max="12800" width="3.75" style="362" bestFit="1" customWidth="1"/>
    <col min="12801" max="12801" width="19.25" style="362" customWidth="1"/>
    <col min="12802" max="12803" width="15.375" style="362" customWidth="1"/>
    <col min="12804" max="12804" width="16.125" style="362" bestFit="1" customWidth="1"/>
    <col min="12805" max="12806" width="15.375" style="362" customWidth="1"/>
    <col min="12807" max="12807" width="15.875" style="362" bestFit="1" customWidth="1"/>
    <col min="12808" max="12809" width="15.875" style="362" customWidth="1"/>
    <col min="12810" max="12810" width="15.375" style="362" customWidth="1"/>
    <col min="12811" max="12813" width="15.25" style="362" customWidth="1"/>
    <col min="12814" max="13055" width="9" style="362"/>
    <col min="13056" max="13056" width="3.75" style="362" bestFit="1" customWidth="1"/>
    <col min="13057" max="13057" width="19.25" style="362" customWidth="1"/>
    <col min="13058" max="13059" width="15.375" style="362" customWidth="1"/>
    <col min="13060" max="13060" width="16.125" style="362" bestFit="1" customWidth="1"/>
    <col min="13061" max="13062" width="15.375" style="362" customWidth="1"/>
    <col min="13063" max="13063" width="15.875" style="362" bestFit="1" customWidth="1"/>
    <col min="13064" max="13065" width="15.875" style="362" customWidth="1"/>
    <col min="13066" max="13066" width="15.375" style="362" customWidth="1"/>
    <col min="13067" max="13069" width="15.25" style="362" customWidth="1"/>
    <col min="13070" max="13311" width="9" style="362"/>
    <col min="13312" max="13312" width="3.75" style="362" bestFit="1" customWidth="1"/>
    <col min="13313" max="13313" width="19.25" style="362" customWidth="1"/>
    <col min="13314" max="13315" width="15.375" style="362" customWidth="1"/>
    <col min="13316" max="13316" width="16.125" style="362" bestFit="1" customWidth="1"/>
    <col min="13317" max="13318" width="15.375" style="362" customWidth="1"/>
    <col min="13319" max="13319" width="15.875" style="362" bestFit="1" customWidth="1"/>
    <col min="13320" max="13321" width="15.875" style="362" customWidth="1"/>
    <col min="13322" max="13322" width="15.375" style="362" customWidth="1"/>
    <col min="13323" max="13325" width="15.25" style="362" customWidth="1"/>
    <col min="13326" max="13567" width="9" style="362"/>
    <col min="13568" max="13568" width="3.75" style="362" bestFit="1" customWidth="1"/>
    <col min="13569" max="13569" width="19.25" style="362" customWidth="1"/>
    <col min="13570" max="13571" width="15.375" style="362" customWidth="1"/>
    <col min="13572" max="13572" width="16.125" style="362" bestFit="1" customWidth="1"/>
    <col min="13573" max="13574" width="15.375" style="362" customWidth="1"/>
    <col min="13575" max="13575" width="15.875" style="362" bestFit="1" customWidth="1"/>
    <col min="13576" max="13577" width="15.875" style="362" customWidth="1"/>
    <col min="13578" max="13578" width="15.375" style="362" customWidth="1"/>
    <col min="13579" max="13581" width="15.25" style="362" customWidth="1"/>
    <col min="13582" max="13823" width="9" style="362"/>
    <col min="13824" max="13824" width="3.75" style="362" bestFit="1" customWidth="1"/>
    <col min="13825" max="13825" width="19.25" style="362" customWidth="1"/>
    <col min="13826" max="13827" width="15.375" style="362" customWidth="1"/>
    <col min="13828" max="13828" width="16.125" style="362" bestFit="1" customWidth="1"/>
    <col min="13829" max="13830" width="15.375" style="362" customWidth="1"/>
    <col min="13831" max="13831" width="15.875" style="362" bestFit="1" customWidth="1"/>
    <col min="13832" max="13833" width="15.875" style="362" customWidth="1"/>
    <col min="13834" max="13834" width="15.375" style="362" customWidth="1"/>
    <col min="13835" max="13837" width="15.25" style="362" customWidth="1"/>
    <col min="13838" max="14079" width="9" style="362"/>
    <col min="14080" max="14080" width="3.75" style="362" bestFit="1" customWidth="1"/>
    <col min="14081" max="14081" width="19.25" style="362" customWidth="1"/>
    <col min="14082" max="14083" width="15.375" style="362" customWidth="1"/>
    <col min="14084" max="14084" width="16.125" style="362" bestFit="1" customWidth="1"/>
    <col min="14085" max="14086" width="15.375" style="362" customWidth="1"/>
    <col min="14087" max="14087" width="15.875" style="362" bestFit="1" customWidth="1"/>
    <col min="14088" max="14089" width="15.875" style="362" customWidth="1"/>
    <col min="14090" max="14090" width="15.375" style="362" customWidth="1"/>
    <col min="14091" max="14093" width="15.25" style="362" customWidth="1"/>
    <col min="14094" max="14335" width="9" style="362"/>
    <col min="14336" max="14336" width="3.75" style="362" bestFit="1" customWidth="1"/>
    <col min="14337" max="14337" width="19.25" style="362" customWidth="1"/>
    <col min="14338" max="14339" width="15.375" style="362" customWidth="1"/>
    <col min="14340" max="14340" width="16.125" style="362" bestFit="1" customWidth="1"/>
    <col min="14341" max="14342" width="15.375" style="362" customWidth="1"/>
    <col min="14343" max="14343" width="15.875" style="362" bestFit="1" customWidth="1"/>
    <col min="14344" max="14345" width="15.875" style="362" customWidth="1"/>
    <col min="14346" max="14346" width="15.375" style="362" customWidth="1"/>
    <col min="14347" max="14349" width="15.25" style="362" customWidth="1"/>
    <col min="14350" max="14591" width="9" style="362"/>
    <col min="14592" max="14592" width="3.75" style="362" bestFit="1" customWidth="1"/>
    <col min="14593" max="14593" width="19.25" style="362" customWidth="1"/>
    <col min="14594" max="14595" width="15.375" style="362" customWidth="1"/>
    <col min="14596" max="14596" width="16.125" style="362" bestFit="1" customWidth="1"/>
    <col min="14597" max="14598" width="15.375" style="362" customWidth="1"/>
    <col min="14599" max="14599" width="15.875" style="362" bestFit="1" customWidth="1"/>
    <col min="14600" max="14601" width="15.875" style="362" customWidth="1"/>
    <col min="14602" max="14602" width="15.375" style="362" customWidth="1"/>
    <col min="14603" max="14605" width="15.25" style="362" customWidth="1"/>
    <col min="14606" max="14847" width="9" style="362"/>
    <col min="14848" max="14848" width="3.75" style="362" bestFit="1" customWidth="1"/>
    <col min="14849" max="14849" width="19.25" style="362" customWidth="1"/>
    <col min="14850" max="14851" width="15.375" style="362" customWidth="1"/>
    <col min="14852" max="14852" width="16.125" style="362" bestFit="1" customWidth="1"/>
    <col min="14853" max="14854" width="15.375" style="362" customWidth="1"/>
    <col min="14855" max="14855" width="15.875" style="362" bestFit="1" customWidth="1"/>
    <col min="14856" max="14857" width="15.875" style="362" customWidth="1"/>
    <col min="14858" max="14858" width="15.375" style="362" customWidth="1"/>
    <col min="14859" max="14861" width="15.25" style="362" customWidth="1"/>
    <col min="14862" max="15103" width="9" style="362"/>
    <col min="15104" max="15104" width="3.75" style="362" bestFit="1" customWidth="1"/>
    <col min="15105" max="15105" width="19.25" style="362" customWidth="1"/>
    <col min="15106" max="15107" width="15.375" style="362" customWidth="1"/>
    <col min="15108" max="15108" width="16.125" style="362" bestFit="1" customWidth="1"/>
    <col min="15109" max="15110" width="15.375" style="362" customWidth="1"/>
    <col min="15111" max="15111" width="15.875" style="362" bestFit="1" customWidth="1"/>
    <col min="15112" max="15113" width="15.875" style="362" customWidth="1"/>
    <col min="15114" max="15114" width="15.375" style="362" customWidth="1"/>
    <col min="15115" max="15117" width="15.25" style="362" customWidth="1"/>
    <col min="15118" max="15359" width="9" style="362"/>
    <col min="15360" max="15360" width="3.75" style="362" bestFit="1" customWidth="1"/>
    <col min="15361" max="15361" width="19.25" style="362" customWidth="1"/>
    <col min="15362" max="15363" width="15.375" style="362" customWidth="1"/>
    <col min="15364" max="15364" width="16.125" style="362" bestFit="1" customWidth="1"/>
    <col min="15365" max="15366" width="15.375" style="362" customWidth="1"/>
    <col min="15367" max="15367" width="15.875" style="362" bestFit="1" customWidth="1"/>
    <col min="15368" max="15369" width="15.875" style="362" customWidth="1"/>
    <col min="15370" max="15370" width="15.375" style="362" customWidth="1"/>
    <col min="15371" max="15373" width="15.25" style="362" customWidth="1"/>
    <col min="15374" max="15615" width="9" style="362"/>
    <col min="15616" max="15616" width="3.75" style="362" bestFit="1" customWidth="1"/>
    <col min="15617" max="15617" width="19.25" style="362" customWidth="1"/>
    <col min="15618" max="15619" width="15.375" style="362" customWidth="1"/>
    <col min="15620" max="15620" width="16.125" style="362" bestFit="1" customWidth="1"/>
    <col min="15621" max="15622" width="15.375" style="362" customWidth="1"/>
    <col min="15623" max="15623" width="15.875" style="362" bestFit="1" customWidth="1"/>
    <col min="15624" max="15625" width="15.875" style="362" customWidth="1"/>
    <col min="15626" max="15626" width="15.375" style="362" customWidth="1"/>
    <col min="15627" max="15629" width="15.25" style="362" customWidth="1"/>
    <col min="15630" max="15871" width="9" style="362"/>
    <col min="15872" max="15872" width="3.75" style="362" bestFit="1" customWidth="1"/>
    <col min="15873" max="15873" width="19.25" style="362" customWidth="1"/>
    <col min="15874" max="15875" width="15.375" style="362" customWidth="1"/>
    <col min="15876" max="15876" width="16.125" style="362" bestFit="1" customWidth="1"/>
    <col min="15877" max="15878" width="15.375" style="362" customWidth="1"/>
    <col min="15879" max="15879" width="15.875" style="362" bestFit="1" customWidth="1"/>
    <col min="15880" max="15881" width="15.875" style="362" customWidth="1"/>
    <col min="15882" max="15882" width="15.375" style="362" customWidth="1"/>
    <col min="15883" max="15885" width="15.25" style="362" customWidth="1"/>
    <col min="15886" max="16127" width="9" style="362"/>
    <col min="16128" max="16128" width="3.75" style="362" bestFit="1" customWidth="1"/>
    <col min="16129" max="16129" width="19.25" style="362" customWidth="1"/>
    <col min="16130" max="16131" width="15.375" style="362" customWidth="1"/>
    <col min="16132" max="16132" width="16.125" style="362" bestFit="1" customWidth="1"/>
    <col min="16133" max="16134" width="15.375" style="362" customWidth="1"/>
    <col min="16135" max="16135" width="15.875" style="362" bestFit="1" customWidth="1"/>
    <col min="16136" max="16137" width="15.875" style="362" customWidth="1"/>
    <col min="16138" max="16138" width="15.375" style="362" customWidth="1"/>
    <col min="16139" max="16141" width="15.25" style="362" customWidth="1"/>
    <col min="16142" max="16384" width="9" style="362"/>
  </cols>
  <sheetData>
    <row r="1" spans="1:16" ht="18" customHeight="1" x14ac:dyDescent="0.15">
      <c r="A1" s="360"/>
      <c r="B1" s="651" t="s">
        <v>634</v>
      </c>
      <c r="C1" s="770" t="s">
        <v>640</v>
      </c>
      <c r="D1" s="748"/>
    </row>
    <row r="2" spans="1:16" ht="18" customHeight="1" x14ac:dyDescent="0.15">
      <c r="A2" s="360"/>
      <c r="B2" s="361"/>
      <c r="D2" s="364"/>
      <c r="E2" s="365"/>
      <c r="F2" s="366"/>
      <c r="G2" s="366"/>
    </row>
    <row r="3" spans="1:16" ht="18" customHeight="1" thickBot="1" x14ac:dyDescent="0.2">
      <c r="A3" s="360"/>
      <c r="B3" s="367" t="s">
        <v>0</v>
      </c>
      <c r="C3" s="368"/>
      <c r="D3" s="815" t="s">
        <v>695</v>
      </c>
      <c r="E3" s="815" t="s">
        <v>696</v>
      </c>
      <c r="F3" s="815" t="s">
        <v>700</v>
      </c>
      <c r="G3" s="816" t="s">
        <v>694</v>
      </c>
      <c r="H3" s="817" t="s">
        <v>697</v>
      </c>
      <c r="I3" s="817" t="s">
        <v>698</v>
      </c>
      <c r="K3" s="363"/>
      <c r="L3" s="363"/>
    </row>
    <row r="4" spans="1:16" ht="18" customHeight="1" thickBot="1" x14ac:dyDescent="0.2">
      <c r="A4" s="360"/>
      <c r="B4" s="369" t="s">
        <v>45</v>
      </c>
      <c r="C4" s="813">
        <f>K19+C34+E51-J51</f>
        <v>1663020276.5039999</v>
      </c>
      <c r="D4" s="818">
        <f>ROUND(K13+K16+K17+E43+E44-J43-J44,0)</f>
        <v>49804977</v>
      </c>
      <c r="E4" s="818">
        <f>ROUND(SUM(E45:E50),0)</f>
        <v>75771000</v>
      </c>
      <c r="F4" s="818">
        <f>C34</f>
        <v>1513189159</v>
      </c>
      <c r="G4" s="818">
        <f>ROUND(K14+K15,0)</f>
        <v>24255141</v>
      </c>
      <c r="H4" s="818">
        <f>SUM(D4:G4)</f>
        <v>1663020277</v>
      </c>
      <c r="I4" s="818">
        <f>C4-H4</f>
        <v>-0.49600005149841309</v>
      </c>
      <c r="J4" s="371" t="s">
        <v>332</v>
      </c>
      <c r="K4" s="365"/>
      <c r="L4" s="372"/>
      <c r="M4" s="366"/>
      <c r="N4" s="363"/>
      <c r="O4" s="363"/>
      <c r="P4" s="363"/>
    </row>
    <row r="5" spans="1:16" ht="18" customHeight="1" thickBot="1" x14ac:dyDescent="0.2">
      <c r="A5" s="360"/>
      <c r="B5" s="373" t="s">
        <v>284</v>
      </c>
      <c r="C5" s="813">
        <f>J34</f>
        <v>89240680.894999996</v>
      </c>
      <c r="D5" s="818">
        <v>0</v>
      </c>
      <c r="E5" s="818">
        <v>0</v>
      </c>
      <c r="F5" s="818">
        <f>J34</f>
        <v>89240680.894999996</v>
      </c>
      <c r="G5" s="818">
        <v>0</v>
      </c>
      <c r="H5" s="818">
        <f>SUM(D5:G5)</f>
        <v>89240680.894999996</v>
      </c>
      <c r="I5" s="818">
        <f>C5-H5</f>
        <v>0</v>
      </c>
      <c r="J5" s="371" t="s">
        <v>332</v>
      </c>
      <c r="K5" s="365"/>
      <c r="L5" s="372"/>
      <c r="M5" s="366"/>
      <c r="N5" s="363"/>
      <c r="O5" s="363"/>
      <c r="P5" s="363"/>
    </row>
    <row r="6" spans="1:16" ht="18" customHeight="1" thickBot="1" x14ac:dyDescent="0.2">
      <c r="A6" s="360"/>
      <c r="B6" s="369" t="s">
        <v>333</v>
      </c>
      <c r="C6" s="813">
        <f>+L19</f>
        <v>55573884</v>
      </c>
      <c r="D6" s="818">
        <f>ROUND(L13+L17+L16,0)</f>
        <v>32981643</v>
      </c>
      <c r="E6" s="818"/>
      <c r="F6" s="818"/>
      <c r="G6" s="818">
        <f>ROUND(L14+L15,0)</f>
        <v>22592241</v>
      </c>
      <c r="H6" s="818">
        <f>SUM(D6:G6)</f>
        <v>55573884</v>
      </c>
      <c r="I6" s="818">
        <f>C6-H6</f>
        <v>0</v>
      </c>
      <c r="J6" s="371" t="s">
        <v>334</v>
      </c>
      <c r="K6" s="365"/>
      <c r="L6" s="366"/>
      <c r="M6" s="366"/>
      <c r="N6" s="363"/>
      <c r="O6" s="363"/>
      <c r="P6" s="363"/>
    </row>
    <row r="7" spans="1:16" ht="18" customHeight="1" thickBot="1" x14ac:dyDescent="0.2">
      <c r="A7" s="360"/>
      <c r="B7" s="374" t="s">
        <v>92</v>
      </c>
      <c r="C7" s="375"/>
      <c r="D7" s="818"/>
      <c r="E7" s="818"/>
      <c r="F7" s="818"/>
      <c r="G7" s="818"/>
      <c r="H7" s="818">
        <f>SUM(D7:G7)</f>
        <v>0</v>
      </c>
      <c r="I7" s="818">
        <f>C7-H7</f>
        <v>0</v>
      </c>
      <c r="J7" s="364"/>
      <c r="K7" s="365"/>
      <c r="L7" s="366"/>
      <c r="M7" s="366"/>
      <c r="N7" s="363"/>
      <c r="O7" s="363"/>
      <c r="P7" s="363"/>
    </row>
    <row r="8" spans="1:16" ht="18" customHeight="1" thickBot="1" x14ac:dyDescent="0.2">
      <c r="A8" s="360"/>
      <c r="B8" s="376" t="s">
        <v>335</v>
      </c>
      <c r="C8" s="814">
        <f>M19+K34+J51</f>
        <v>90222847.391000003</v>
      </c>
      <c r="D8" s="818">
        <f>J51</f>
        <v>982166.49600000004</v>
      </c>
      <c r="E8" s="818">
        <f>K34</f>
        <v>89240680.894999996</v>
      </c>
      <c r="F8" s="818"/>
      <c r="G8" s="819">
        <v>0</v>
      </c>
      <c r="H8" s="818">
        <f>SUM(D8:G8)</f>
        <v>90222847.391000003</v>
      </c>
      <c r="I8" s="818">
        <f>C8-H8</f>
        <v>0</v>
      </c>
      <c r="J8" s="371" t="s">
        <v>334</v>
      </c>
      <c r="K8" s="365"/>
      <c r="L8" s="366"/>
      <c r="M8" s="366"/>
      <c r="N8" s="363"/>
      <c r="O8" s="363"/>
      <c r="P8" s="363"/>
    </row>
    <row r="9" spans="1:16" ht="18" customHeight="1" x14ac:dyDescent="0.15">
      <c r="A9" s="360"/>
      <c r="B9" s="361"/>
      <c r="D9" s="820"/>
      <c r="E9" s="365"/>
      <c r="F9" s="366"/>
      <c r="G9" s="366"/>
    </row>
    <row r="10" spans="1:16" ht="18" customHeight="1" x14ac:dyDescent="0.15">
      <c r="A10" s="360"/>
      <c r="B10" s="361"/>
      <c r="D10" s="396"/>
      <c r="E10" s="365"/>
      <c r="F10" s="366"/>
      <c r="G10" s="366"/>
    </row>
    <row r="11" spans="1:16" ht="18" customHeight="1" thickBot="1" x14ac:dyDescent="0.2">
      <c r="A11" s="360"/>
      <c r="B11" s="361" t="s">
        <v>338</v>
      </c>
    </row>
    <row r="12" spans="1:16" s="397" customFormat="1" ht="36.75" thickBot="1" x14ac:dyDescent="0.2">
      <c r="B12" s="398" t="s">
        <v>207</v>
      </c>
      <c r="C12" s="399" t="s">
        <v>339</v>
      </c>
      <c r="D12" s="400" t="s">
        <v>340</v>
      </c>
      <c r="E12" s="400" t="s">
        <v>580</v>
      </c>
      <c r="F12" s="400" t="s">
        <v>581</v>
      </c>
      <c r="G12" s="400" t="s">
        <v>582</v>
      </c>
      <c r="H12" s="400" t="s">
        <v>341</v>
      </c>
      <c r="I12" s="400" t="s">
        <v>342</v>
      </c>
      <c r="J12" s="400" t="s">
        <v>343</v>
      </c>
      <c r="K12" s="401" t="s">
        <v>583</v>
      </c>
      <c r="L12" s="402" t="s">
        <v>344</v>
      </c>
      <c r="M12" s="402" t="s">
        <v>345</v>
      </c>
      <c r="N12" s="403" t="s">
        <v>326</v>
      </c>
      <c r="O12" s="745" t="s">
        <v>546</v>
      </c>
      <c r="P12" s="749" t="s">
        <v>641</v>
      </c>
    </row>
    <row r="13" spans="1:16" s="404" customFormat="1" ht="18" customHeight="1" x14ac:dyDescent="0.15">
      <c r="B13" s="405" t="s">
        <v>548</v>
      </c>
      <c r="C13" s="406">
        <f>32319+228</f>
        <v>32547</v>
      </c>
      <c r="D13" s="407">
        <v>500</v>
      </c>
      <c r="E13" s="408">
        <f>C13*D13</f>
        <v>16273500</v>
      </c>
      <c r="F13" s="407"/>
      <c r="G13" s="408">
        <f t="shared" ref="G13:G18" si="0">E13-F13</f>
        <v>16273500</v>
      </c>
      <c r="H13" s="409">
        <f>IF(ISERROR(G13/C13),"",G13/C13)</f>
        <v>500</v>
      </c>
      <c r="I13" s="407">
        <v>1509</v>
      </c>
      <c r="J13" s="410" t="str">
        <f t="shared" ref="J13:J18" si="1">IF(H13&lt;=I13,"",IF(ISERROR((I13-H13)/H13),"",(I13-H13)/H13))</f>
        <v/>
      </c>
      <c r="K13" s="408">
        <f t="shared" ref="K13:K18" si="2">C13*I13</f>
        <v>49113423</v>
      </c>
      <c r="L13" s="411">
        <f t="shared" ref="L13:L18" si="3">IF(J13&gt;-0.3,K13-G13,0)</f>
        <v>32839923</v>
      </c>
      <c r="M13" s="411">
        <f t="shared" ref="M13:M18" si="4">IF(J13&lt;=-0.3,G13-K13,0)</f>
        <v>0</v>
      </c>
      <c r="N13" s="412">
        <v>16273500</v>
      </c>
      <c r="O13" s="752" t="s">
        <v>639</v>
      </c>
      <c r="P13" s="751" t="s">
        <v>631</v>
      </c>
    </row>
    <row r="14" spans="1:16" s="404" customFormat="1" ht="18" customHeight="1" x14ac:dyDescent="0.15">
      <c r="B14" s="413" t="s">
        <v>547</v>
      </c>
      <c r="C14" s="414">
        <v>32808</v>
      </c>
      <c r="D14" s="415">
        <v>50</v>
      </c>
      <c r="E14" s="416">
        <f>C14*D14</f>
        <v>1640400</v>
      </c>
      <c r="F14" s="417"/>
      <c r="G14" s="416">
        <f t="shared" si="0"/>
        <v>1640400</v>
      </c>
      <c r="H14" s="418">
        <f>IF(ISERROR(G14/C14),"",G14/C14)</f>
        <v>50</v>
      </c>
      <c r="I14" s="415">
        <v>737</v>
      </c>
      <c r="J14" s="419" t="str">
        <f t="shared" si="1"/>
        <v/>
      </c>
      <c r="K14" s="416">
        <f t="shared" si="2"/>
        <v>24179496</v>
      </c>
      <c r="L14" s="420">
        <f t="shared" si="3"/>
        <v>22539096</v>
      </c>
      <c r="M14" s="420">
        <f t="shared" si="4"/>
        <v>0</v>
      </c>
      <c r="N14" s="421">
        <v>1640400</v>
      </c>
      <c r="O14" s="752" t="s">
        <v>639</v>
      </c>
      <c r="P14" s="751" t="s">
        <v>545</v>
      </c>
    </row>
    <row r="15" spans="1:16" s="404" customFormat="1" ht="18" customHeight="1" x14ac:dyDescent="0.15">
      <c r="B15" s="413" t="s">
        <v>549</v>
      </c>
      <c r="C15" s="414">
        <v>450</v>
      </c>
      <c r="D15" s="415">
        <v>50</v>
      </c>
      <c r="E15" s="416">
        <f>C15*D15</f>
        <v>22500</v>
      </c>
      <c r="F15" s="417"/>
      <c r="G15" s="416">
        <f t="shared" si="0"/>
        <v>22500</v>
      </c>
      <c r="H15" s="418">
        <f>IF(ISERROR(G15/C15),"",G15/C15)</f>
        <v>50</v>
      </c>
      <c r="I15" s="415">
        <v>168.1</v>
      </c>
      <c r="J15" s="419" t="str">
        <f t="shared" si="1"/>
        <v/>
      </c>
      <c r="K15" s="416">
        <f t="shared" si="2"/>
        <v>75645</v>
      </c>
      <c r="L15" s="420">
        <f t="shared" si="3"/>
        <v>53145</v>
      </c>
      <c r="M15" s="420">
        <f t="shared" si="4"/>
        <v>0</v>
      </c>
      <c r="N15" s="421">
        <v>82500</v>
      </c>
      <c r="O15" s="752" t="s">
        <v>639</v>
      </c>
      <c r="P15" s="751" t="s">
        <v>699</v>
      </c>
    </row>
    <row r="16" spans="1:16" s="404" customFormat="1" ht="18" customHeight="1" x14ac:dyDescent="0.15">
      <c r="B16" s="413" t="s">
        <v>549</v>
      </c>
      <c r="C16" s="414">
        <v>1200</v>
      </c>
      <c r="D16" s="415">
        <v>50</v>
      </c>
      <c r="E16" s="416">
        <f>C16*D16</f>
        <v>60000</v>
      </c>
      <c r="F16" s="417"/>
      <c r="G16" s="416">
        <f t="shared" si="0"/>
        <v>60000</v>
      </c>
      <c r="H16" s="418">
        <f>IF(ISERROR(G16/C16),"",G16/C16)</f>
        <v>50</v>
      </c>
      <c r="I16" s="415">
        <v>168.1</v>
      </c>
      <c r="J16" s="419" t="str">
        <f t="shared" si="1"/>
        <v/>
      </c>
      <c r="K16" s="416">
        <f t="shared" si="2"/>
        <v>201720</v>
      </c>
      <c r="L16" s="420">
        <f t="shared" si="3"/>
        <v>141720</v>
      </c>
      <c r="M16" s="420">
        <f t="shared" si="4"/>
        <v>0</v>
      </c>
      <c r="N16" s="421">
        <v>82500</v>
      </c>
      <c r="O16" s="752" t="s">
        <v>46</v>
      </c>
      <c r="P16" s="751" t="s">
        <v>233</v>
      </c>
    </row>
    <row r="17" spans="1:16" s="404" customFormat="1" ht="18" customHeight="1" x14ac:dyDescent="0.15">
      <c r="B17" s="413" t="s">
        <v>550</v>
      </c>
      <c r="C17" s="414">
        <v>1440</v>
      </c>
      <c r="D17" s="415">
        <v>50</v>
      </c>
      <c r="E17" s="416">
        <f>C17*D17</f>
        <v>72000</v>
      </c>
      <c r="F17" s="417"/>
      <c r="G17" s="416">
        <f t="shared" si="0"/>
        <v>72000</v>
      </c>
      <c r="H17" s="418">
        <f>IF(ISERROR(G17/C17),"",G17/C17)</f>
        <v>50</v>
      </c>
      <c r="I17" s="415">
        <v>50</v>
      </c>
      <c r="J17" s="419" t="str">
        <f t="shared" si="1"/>
        <v/>
      </c>
      <c r="K17" s="416">
        <f t="shared" si="2"/>
        <v>72000</v>
      </c>
      <c r="L17" s="420">
        <f t="shared" si="3"/>
        <v>0</v>
      </c>
      <c r="M17" s="420">
        <f t="shared" si="4"/>
        <v>0</v>
      </c>
      <c r="N17" s="421">
        <v>72000</v>
      </c>
      <c r="O17" s="752" t="s">
        <v>639</v>
      </c>
      <c r="P17" s="751" t="s">
        <v>631</v>
      </c>
    </row>
    <row r="18" spans="1:16" s="404" customFormat="1" ht="18" customHeight="1" thickBot="1" x14ac:dyDescent="0.2">
      <c r="B18" s="422"/>
      <c r="C18" s="423"/>
      <c r="D18" s="424"/>
      <c r="E18" s="425">
        <f>C18*D18/1000</f>
        <v>0</v>
      </c>
      <c r="F18" s="426"/>
      <c r="G18" s="425">
        <f t="shared" si="0"/>
        <v>0</v>
      </c>
      <c r="H18" s="427" t="str">
        <f>IF(ISERROR(G18/C18),"",G18/C18*1000)</f>
        <v/>
      </c>
      <c r="I18" s="424"/>
      <c r="J18" s="428" t="str">
        <f t="shared" si="1"/>
        <v/>
      </c>
      <c r="K18" s="425">
        <f t="shared" si="2"/>
        <v>0</v>
      </c>
      <c r="L18" s="429">
        <f t="shared" si="3"/>
        <v>0</v>
      </c>
      <c r="M18" s="429">
        <f t="shared" si="4"/>
        <v>0</v>
      </c>
      <c r="N18" s="430"/>
      <c r="O18" s="746"/>
      <c r="P18" s="747"/>
    </row>
    <row r="19" spans="1:16" s="431" customFormat="1" ht="18" customHeight="1" thickBot="1" x14ac:dyDescent="0.2">
      <c r="B19" s="432"/>
      <c r="C19" s="433"/>
      <c r="D19" s="434" t="s">
        <v>96</v>
      </c>
      <c r="E19" s="435">
        <f>SUM(E13:E18)</f>
        <v>18068400</v>
      </c>
      <c r="F19" s="436"/>
      <c r="G19" s="435">
        <f>SUM(G13:G18)</f>
        <v>18068400</v>
      </c>
      <c r="H19" s="436"/>
      <c r="I19" s="433"/>
      <c r="J19" s="437"/>
      <c r="K19" s="438">
        <f>SUM(K13:K18)</f>
        <v>73642284</v>
      </c>
      <c r="L19" s="439">
        <f>SUM(L13:L18)</f>
        <v>55573884</v>
      </c>
      <c r="M19" s="440">
        <f>SUM(M13:M18)</f>
        <v>0</v>
      </c>
      <c r="N19" s="433"/>
    </row>
    <row r="20" spans="1:16" s="431" customFormat="1" ht="18" customHeight="1" x14ac:dyDescent="0.15">
      <c r="B20" s="441" t="s">
        <v>337</v>
      </c>
      <c r="C20" s="437"/>
      <c r="D20" s="442"/>
      <c r="E20" s="443"/>
      <c r="F20" s="437"/>
      <c r="G20" s="437"/>
      <c r="H20" s="443"/>
      <c r="I20" s="443"/>
      <c r="J20" s="443"/>
      <c r="K20" s="437"/>
    </row>
    <row r="21" spans="1:16" s="431" customFormat="1" ht="18" customHeight="1" x14ac:dyDescent="0.15">
      <c r="B21" s="437" t="s">
        <v>346</v>
      </c>
      <c r="C21" s="437"/>
      <c r="D21" s="442"/>
      <c r="E21" s="443"/>
      <c r="F21" s="437"/>
      <c r="G21" s="437"/>
      <c r="H21" s="443"/>
      <c r="I21" s="443"/>
      <c r="J21" s="443"/>
      <c r="K21" s="437"/>
    </row>
    <row r="22" spans="1:16" s="431" customFormat="1" ht="18" customHeight="1" x14ac:dyDescent="0.15">
      <c r="B22" s="437" t="s">
        <v>347</v>
      </c>
      <c r="C22" s="443"/>
      <c r="E22" s="443"/>
      <c r="F22" s="437"/>
      <c r="G22" s="437"/>
      <c r="H22" s="443"/>
      <c r="I22" s="443"/>
      <c r="J22" s="443"/>
      <c r="K22" s="437"/>
    </row>
    <row r="23" spans="1:16" s="431" customFormat="1" ht="18" customHeight="1" x14ac:dyDescent="0.15">
      <c r="B23" s="822" t="s">
        <v>702</v>
      </c>
      <c r="C23" s="823">
        <f>SUM(C28:C31)</f>
        <v>333100000</v>
      </c>
      <c r="D23" s="822"/>
      <c r="E23" s="823"/>
      <c r="F23" s="437"/>
      <c r="G23" s="437"/>
      <c r="H23" s="443"/>
      <c r="I23" s="443"/>
      <c r="J23" s="443"/>
      <c r="K23" s="437"/>
    </row>
    <row r="24" spans="1:16" s="404" customFormat="1" ht="18" customHeight="1" x14ac:dyDescent="0.15">
      <c r="B24" s="824" t="s">
        <v>701</v>
      </c>
      <c r="C24" s="825">
        <f>SUM(C32:C33)</f>
        <v>1180089159</v>
      </c>
      <c r="D24" s="824"/>
      <c r="E24" s="825"/>
      <c r="H24" s="444"/>
      <c r="I24" s="444"/>
      <c r="J24" s="444"/>
    </row>
    <row r="25" spans="1:16" s="447" customFormat="1" ht="18" customHeight="1" thickBot="1" x14ac:dyDescent="0.2">
      <c r="A25" s="445"/>
      <c r="B25" s="446" t="s">
        <v>348</v>
      </c>
      <c r="H25" s="448"/>
      <c r="I25" s="448"/>
      <c r="J25" s="448"/>
    </row>
    <row r="26" spans="1:16" s="449" customFormat="1" ht="36.75" thickBot="1" x14ac:dyDescent="0.2">
      <c r="B26" s="450" t="s">
        <v>329</v>
      </c>
      <c r="C26" s="451" t="s">
        <v>573</v>
      </c>
      <c r="D26" s="400" t="s">
        <v>574</v>
      </c>
      <c r="E26" s="400" t="s">
        <v>579</v>
      </c>
      <c r="F26" s="452" t="s">
        <v>349</v>
      </c>
      <c r="G26" s="452" t="s">
        <v>575</v>
      </c>
      <c r="H26" s="452" t="s">
        <v>578</v>
      </c>
      <c r="I26" s="400" t="s">
        <v>350</v>
      </c>
      <c r="J26" s="453" t="s">
        <v>576</v>
      </c>
      <c r="K26" s="402" t="s">
        <v>577</v>
      </c>
      <c r="L26" s="454" t="s">
        <v>326</v>
      </c>
      <c r="M26" s="745" t="s">
        <v>519</v>
      </c>
      <c r="N26" s="749" t="s">
        <v>641</v>
      </c>
    </row>
    <row r="27" spans="1:16" s="404" customFormat="1" ht="18" customHeight="1" x14ac:dyDescent="0.15">
      <c r="B27" s="455"/>
      <c r="C27" s="456"/>
      <c r="D27" s="407"/>
      <c r="E27" s="416">
        <f t="shared" ref="E27:E33" si="5">C27-D27</f>
        <v>0</v>
      </c>
      <c r="F27" s="457"/>
      <c r="G27" s="417"/>
      <c r="H27" s="416">
        <f t="shared" ref="H27:H33" si="6">IF(G27&lt;0,0,F27*G27)</f>
        <v>0</v>
      </c>
      <c r="I27" s="457" t="str">
        <f>IF(E27&lt;=H27,"",IF(ISERROR((H27-E27)/E27),"",(H27-E27)/E27))</f>
        <v/>
      </c>
      <c r="J27" s="420">
        <f t="shared" ref="J27:J33" si="7">D27+IF(E27*0.7&lt;H27,0,E27-H27)</f>
        <v>0</v>
      </c>
      <c r="K27" s="420">
        <f t="shared" ref="K27:K33" si="8">J27-D27</f>
        <v>0</v>
      </c>
      <c r="L27" s="458"/>
      <c r="M27" s="750"/>
      <c r="N27" s="751"/>
    </row>
    <row r="28" spans="1:16" s="404" customFormat="1" ht="18" customHeight="1" x14ac:dyDescent="0.15">
      <c r="B28" s="413" t="s">
        <v>351</v>
      </c>
      <c r="C28" s="414">
        <v>100000000</v>
      </c>
      <c r="D28" s="417"/>
      <c r="E28" s="416">
        <f t="shared" si="5"/>
        <v>100000000</v>
      </c>
      <c r="F28" s="459">
        <v>0.90800000000000003</v>
      </c>
      <c r="G28" s="415">
        <v>119264342</v>
      </c>
      <c r="H28" s="416">
        <f t="shared" si="6"/>
        <v>108292022.536</v>
      </c>
      <c r="I28" s="459" t="str">
        <f>IF(E28&lt;=H28,"",IF(ISERROR((H28-E28)/E28),"",(H28-E28)/E28))</f>
        <v/>
      </c>
      <c r="J28" s="420">
        <f t="shared" si="7"/>
        <v>0</v>
      </c>
      <c r="K28" s="420">
        <f t="shared" si="8"/>
        <v>0</v>
      </c>
      <c r="L28" s="421"/>
      <c r="M28" s="750" t="s">
        <v>642</v>
      </c>
      <c r="N28" s="751" t="s">
        <v>631</v>
      </c>
    </row>
    <row r="29" spans="1:16" s="404" customFormat="1" ht="18" customHeight="1" x14ac:dyDescent="0.15">
      <c r="B29" s="413" t="s">
        <v>352</v>
      </c>
      <c r="C29" s="414">
        <v>210100000</v>
      </c>
      <c r="D29" s="417"/>
      <c r="E29" s="416">
        <f t="shared" si="5"/>
        <v>210100000</v>
      </c>
      <c r="F29" s="459">
        <v>0.66500000000000004</v>
      </c>
      <c r="G29" s="415">
        <v>181743337</v>
      </c>
      <c r="H29" s="416">
        <f t="shared" si="6"/>
        <v>120859319.105</v>
      </c>
      <c r="I29" s="459"/>
      <c r="J29" s="420">
        <f t="shared" si="7"/>
        <v>89240680.894999996</v>
      </c>
      <c r="K29" s="420">
        <f t="shared" si="8"/>
        <v>89240680.894999996</v>
      </c>
      <c r="L29" s="421"/>
      <c r="M29" s="750" t="s">
        <v>642</v>
      </c>
      <c r="N29" s="751" t="s">
        <v>631</v>
      </c>
    </row>
    <row r="30" spans="1:16" s="404" customFormat="1" ht="18" customHeight="1" x14ac:dyDescent="0.15">
      <c r="B30" s="413" t="s">
        <v>353</v>
      </c>
      <c r="C30" s="414">
        <v>13000000</v>
      </c>
      <c r="D30" s="417"/>
      <c r="E30" s="416">
        <f t="shared" si="5"/>
        <v>13000000</v>
      </c>
      <c r="F30" s="459">
        <v>0.86699999999999999</v>
      </c>
      <c r="G30" s="415">
        <v>34253062</v>
      </c>
      <c r="H30" s="416">
        <f t="shared" si="6"/>
        <v>29697404.754000001</v>
      </c>
      <c r="I30" s="459"/>
      <c r="J30" s="420">
        <f t="shared" si="7"/>
        <v>0</v>
      </c>
      <c r="K30" s="420">
        <f t="shared" si="8"/>
        <v>0</v>
      </c>
      <c r="L30" s="421"/>
      <c r="M30" s="750" t="s">
        <v>642</v>
      </c>
      <c r="N30" s="751" t="s">
        <v>631</v>
      </c>
    </row>
    <row r="31" spans="1:16" s="404" customFormat="1" ht="18" customHeight="1" x14ac:dyDescent="0.15">
      <c r="B31" s="413" t="s">
        <v>318</v>
      </c>
      <c r="C31" s="414">
        <v>10000000</v>
      </c>
      <c r="D31" s="417"/>
      <c r="E31" s="416">
        <f t="shared" si="5"/>
        <v>10000000</v>
      </c>
      <c r="F31" s="459">
        <v>1</v>
      </c>
      <c r="G31" s="415">
        <v>117959664</v>
      </c>
      <c r="H31" s="416">
        <f t="shared" si="6"/>
        <v>117959664</v>
      </c>
      <c r="I31" s="459" t="str">
        <f>IF(E31&lt;=H31,"",IF(ISERROR((H31-E31)/E31),"",(H31-E31)/E31))</f>
        <v/>
      </c>
      <c r="J31" s="420">
        <f t="shared" si="7"/>
        <v>0</v>
      </c>
      <c r="K31" s="420">
        <f t="shared" si="8"/>
        <v>0</v>
      </c>
      <c r="L31" s="421"/>
      <c r="M31" s="750" t="s">
        <v>642</v>
      </c>
      <c r="N31" s="751" t="s">
        <v>631</v>
      </c>
    </row>
    <row r="32" spans="1:16" s="404" customFormat="1" ht="18" customHeight="1" x14ac:dyDescent="0.15">
      <c r="B32" s="413" t="s">
        <v>354</v>
      </c>
      <c r="C32" s="414">
        <v>991901548</v>
      </c>
      <c r="D32" s="417"/>
      <c r="E32" s="416">
        <f t="shared" si="5"/>
        <v>991901548</v>
      </c>
      <c r="F32" s="459">
        <v>1</v>
      </c>
      <c r="G32" s="415">
        <v>1046436220</v>
      </c>
      <c r="H32" s="416">
        <f t="shared" si="6"/>
        <v>1046436220</v>
      </c>
      <c r="I32" s="459" t="str">
        <f>IF(E32&lt;=H32,"",IF(ISERROR((H32-E32)/E32),"",(H32-E32)/E32))</f>
        <v/>
      </c>
      <c r="J32" s="420">
        <f t="shared" si="7"/>
        <v>0</v>
      </c>
      <c r="K32" s="420">
        <f t="shared" si="8"/>
        <v>0</v>
      </c>
      <c r="L32" s="421"/>
      <c r="M32" s="750" t="s">
        <v>642</v>
      </c>
      <c r="N32" s="751" t="s">
        <v>631</v>
      </c>
    </row>
    <row r="33" spans="1:14" s="404" customFormat="1" ht="18" customHeight="1" thickBot="1" x14ac:dyDescent="0.2">
      <c r="B33" s="422" t="s">
        <v>355</v>
      </c>
      <c r="C33" s="423">
        <v>188187611</v>
      </c>
      <c r="D33" s="426"/>
      <c r="E33" s="416">
        <f t="shared" si="5"/>
        <v>188187611</v>
      </c>
      <c r="F33" s="460">
        <v>1</v>
      </c>
      <c r="G33" s="424">
        <v>416848769</v>
      </c>
      <c r="H33" s="416">
        <f t="shared" si="6"/>
        <v>416848769</v>
      </c>
      <c r="I33" s="460" t="str">
        <f>IF(E33&lt;=H33,"",IF(ISERROR((H33-E33)/E33),"",(H33-E33)/E33))</f>
        <v/>
      </c>
      <c r="J33" s="420">
        <f t="shared" si="7"/>
        <v>0</v>
      </c>
      <c r="K33" s="420">
        <f t="shared" si="8"/>
        <v>0</v>
      </c>
      <c r="L33" s="430"/>
      <c r="M33" s="750" t="s">
        <v>642</v>
      </c>
      <c r="N33" s="751" t="s">
        <v>631</v>
      </c>
    </row>
    <row r="34" spans="1:14" s="431" customFormat="1" ht="18" customHeight="1" thickBot="1" x14ac:dyDescent="0.2">
      <c r="B34" s="461" t="s">
        <v>96</v>
      </c>
      <c r="C34" s="435">
        <f>SUM(C27:C33)</f>
        <v>1513189159</v>
      </c>
      <c r="D34" s="436"/>
      <c r="E34" s="435">
        <f>SUM(E27:E33)</f>
        <v>1513189159</v>
      </c>
      <c r="F34" s="462"/>
      <c r="G34" s="434"/>
      <c r="H34" s="435">
        <f>SUM(H27:H33)</f>
        <v>1840093399.395</v>
      </c>
      <c r="I34" s="437"/>
      <c r="J34" s="438">
        <f>SUM(J27:J33)</f>
        <v>89240680.894999996</v>
      </c>
      <c r="K34" s="440">
        <f>SUM(K27:K33)</f>
        <v>89240680.894999996</v>
      </c>
      <c r="L34" s="433"/>
      <c r="M34" s="437"/>
      <c r="N34" s="437"/>
    </row>
    <row r="35" spans="1:14" s="431" customFormat="1" ht="18" customHeight="1" x14ac:dyDescent="0.15">
      <c r="B35" s="441" t="s">
        <v>337</v>
      </c>
      <c r="C35" s="443"/>
      <c r="D35" s="462"/>
      <c r="E35" s="442"/>
      <c r="F35" s="443"/>
      <c r="G35" s="443"/>
      <c r="H35" s="443"/>
      <c r="I35" s="437"/>
      <c r="J35" s="437"/>
      <c r="K35" s="437"/>
    </row>
    <row r="36" spans="1:14" s="431" customFormat="1" ht="18" customHeight="1" x14ac:dyDescent="0.15">
      <c r="B36" s="437" t="s">
        <v>356</v>
      </c>
      <c r="C36" s="443"/>
      <c r="D36" s="462"/>
      <c r="E36" s="442"/>
      <c r="F36" s="443"/>
      <c r="G36" s="443"/>
      <c r="H36" s="443"/>
      <c r="I36" s="437"/>
      <c r="J36" s="437"/>
      <c r="K36" s="437"/>
    </row>
    <row r="37" spans="1:14" s="431" customFormat="1" ht="18" customHeight="1" x14ac:dyDescent="0.15">
      <c r="B37" s="437" t="s">
        <v>357</v>
      </c>
      <c r="C37" s="462"/>
      <c r="E37" s="442"/>
      <c r="F37" s="443"/>
      <c r="G37" s="443"/>
      <c r="H37" s="443"/>
      <c r="I37" s="437"/>
      <c r="J37" s="437"/>
      <c r="K37" s="437"/>
    </row>
    <row r="38" spans="1:14" s="431" customFormat="1" ht="18" customHeight="1" x14ac:dyDescent="0.15">
      <c r="B38" s="437" t="s">
        <v>358</v>
      </c>
      <c r="C38" s="462"/>
      <c r="E38" s="442"/>
      <c r="F38" s="443"/>
      <c r="G38" s="443"/>
      <c r="H38" s="443"/>
      <c r="I38" s="437"/>
      <c r="J38" s="437"/>
      <c r="K38" s="437"/>
    </row>
    <row r="39" spans="1:14" s="431" customFormat="1" ht="18" customHeight="1" x14ac:dyDescent="0.15">
      <c r="B39" s="437" t="s">
        <v>359</v>
      </c>
      <c r="C39" s="462"/>
      <c r="E39" s="442"/>
      <c r="F39" s="443"/>
      <c r="G39" s="443"/>
      <c r="H39" s="443"/>
      <c r="I39" s="437"/>
      <c r="J39" s="437"/>
      <c r="K39" s="437"/>
    </row>
    <row r="40" spans="1:14" s="404" customFormat="1" ht="18" customHeight="1" x14ac:dyDescent="0.15">
      <c r="H40" s="444"/>
      <c r="I40" s="444"/>
      <c r="J40" s="444"/>
    </row>
    <row r="41" spans="1:14" s="447" customFormat="1" ht="18" customHeight="1" thickBot="1" x14ac:dyDescent="0.2">
      <c r="A41" s="445"/>
      <c r="B41" s="446" t="s">
        <v>360</v>
      </c>
      <c r="H41" s="448"/>
      <c r="I41" s="448"/>
      <c r="J41" s="448"/>
    </row>
    <row r="42" spans="1:14" s="449" customFormat="1" ht="36.75" thickBot="1" x14ac:dyDescent="0.2">
      <c r="B42" s="450" t="s">
        <v>361</v>
      </c>
      <c r="C42" s="463" t="s">
        <v>573</v>
      </c>
      <c r="D42" s="464" t="s">
        <v>574</v>
      </c>
      <c r="E42" s="464" t="s">
        <v>579</v>
      </c>
      <c r="F42" s="452" t="s">
        <v>349</v>
      </c>
      <c r="G42" s="464" t="s">
        <v>575</v>
      </c>
      <c r="H42" s="464" t="s">
        <v>578</v>
      </c>
      <c r="I42" s="400" t="s">
        <v>350</v>
      </c>
      <c r="J42" s="465" t="s">
        <v>584</v>
      </c>
      <c r="K42" s="466" t="s">
        <v>326</v>
      </c>
      <c r="L42" s="744" t="s">
        <v>638</v>
      </c>
      <c r="M42" s="749" t="s">
        <v>641</v>
      </c>
      <c r="N42" s="754"/>
    </row>
    <row r="43" spans="1:14" s="404" customFormat="1" ht="18" customHeight="1" x14ac:dyDescent="0.15">
      <c r="B43" s="455" t="s">
        <v>552</v>
      </c>
      <c r="C43" s="456">
        <v>1000000</v>
      </c>
      <c r="D43" s="407"/>
      <c r="E43" s="416">
        <f t="shared" ref="E43:E50" si="9">C43-D43</f>
        <v>1000000</v>
      </c>
      <c r="F43" s="457">
        <v>5.0000000000000001E-3</v>
      </c>
      <c r="G43" s="417">
        <v>61849346</v>
      </c>
      <c r="H43" s="416">
        <f t="shared" ref="H43:H50" si="10">IF(G43&lt;0,0,F43*G43)</f>
        <v>309246.73</v>
      </c>
      <c r="I43" s="457">
        <f t="shared" ref="I43:I50" si="11">IF(E43&lt;=H43,"",IF(ISERROR((H43-E43)/E43),"",(H43-E43)/E43))</f>
        <v>-0.69075326999999997</v>
      </c>
      <c r="J43" s="420">
        <f t="shared" ref="J43:J50" si="12">IF(E43*0.7&lt;H43,0,E43-H43)</f>
        <v>690753.27</v>
      </c>
      <c r="K43" s="458"/>
      <c r="L43" s="753" t="s">
        <v>553</v>
      </c>
      <c r="M43" s="751" t="s">
        <v>631</v>
      </c>
      <c r="N43" s="755"/>
    </row>
    <row r="44" spans="1:14" s="404" customFormat="1" ht="18" customHeight="1" x14ac:dyDescent="0.15">
      <c r="B44" s="413" t="s">
        <v>551</v>
      </c>
      <c r="C44" s="414">
        <v>400000</v>
      </c>
      <c r="D44" s="417"/>
      <c r="E44" s="416">
        <f t="shared" si="9"/>
        <v>400000</v>
      </c>
      <c r="F44" s="459">
        <v>1E-3</v>
      </c>
      <c r="G44" s="415">
        <v>108586774</v>
      </c>
      <c r="H44" s="416">
        <f t="shared" si="10"/>
        <v>108586.774</v>
      </c>
      <c r="I44" s="459">
        <f t="shared" si="11"/>
        <v>-0.72853306500000004</v>
      </c>
      <c r="J44" s="420">
        <f t="shared" si="12"/>
        <v>291413.22600000002</v>
      </c>
      <c r="K44" s="421"/>
      <c r="L44" s="753" t="s">
        <v>553</v>
      </c>
      <c r="M44" s="751" t="s">
        <v>631</v>
      </c>
      <c r="N44" s="755"/>
    </row>
    <row r="45" spans="1:14" s="404" customFormat="1" ht="18" customHeight="1" x14ac:dyDescent="0.15">
      <c r="B45" s="413" t="s">
        <v>362</v>
      </c>
      <c r="C45" s="414">
        <v>66331000</v>
      </c>
      <c r="D45" s="417"/>
      <c r="E45" s="416">
        <f t="shared" si="9"/>
        <v>66331000</v>
      </c>
      <c r="F45" s="459">
        <v>0.13</v>
      </c>
      <c r="G45" s="415">
        <v>707314093</v>
      </c>
      <c r="H45" s="416">
        <f t="shared" si="10"/>
        <v>91950832.090000004</v>
      </c>
      <c r="I45" s="459" t="str">
        <f t="shared" si="11"/>
        <v/>
      </c>
      <c r="J45" s="420">
        <f t="shared" si="12"/>
        <v>0</v>
      </c>
      <c r="K45" s="421"/>
      <c r="L45" s="750" t="s">
        <v>642</v>
      </c>
      <c r="M45" s="751" t="s">
        <v>631</v>
      </c>
      <c r="N45" s="755"/>
    </row>
    <row r="46" spans="1:14" s="404" customFormat="1" ht="18" customHeight="1" x14ac:dyDescent="0.15">
      <c r="B46" s="413" t="s">
        <v>363</v>
      </c>
      <c r="C46" s="414">
        <v>2600000</v>
      </c>
      <c r="D46" s="417"/>
      <c r="E46" s="416">
        <f t="shared" si="9"/>
        <v>2600000</v>
      </c>
      <c r="F46" s="459">
        <v>0.1</v>
      </c>
      <c r="G46" s="415">
        <v>26000000</v>
      </c>
      <c r="H46" s="416">
        <f t="shared" si="10"/>
        <v>2600000</v>
      </c>
      <c r="I46" s="459" t="str">
        <f t="shared" si="11"/>
        <v/>
      </c>
      <c r="J46" s="420">
        <f t="shared" si="12"/>
        <v>0</v>
      </c>
      <c r="K46" s="421"/>
      <c r="L46" s="750" t="s">
        <v>642</v>
      </c>
      <c r="M46" s="751" t="s">
        <v>631</v>
      </c>
      <c r="N46" s="755"/>
    </row>
    <row r="47" spans="1:14" s="404" customFormat="1" ht="18" customHeight="1" x14ac:dyDescent="0.15">
      <c r="B47" s="413" t="s">
        <v>364</v>
      </c>
      <c r="C47" s="414">
        <v>2730000</v>
      </c>
      <c r="D47" s="417"/>
      <c r="E47" s="416">
        <f t="shared" si="9"/>
        <v>2730000</v>
      </c>
      <c r="F47" s="459">
        <v>0.1</v>
      </c>
      <c r="G47" s="415">
        <v>27300000</v>
      </c>
      <c r="H47" s="416">
        <f t="shared" si="10"/>
        <v>2730000</v>
      </c>
      <c r="I47" s="459" t="str">
        <f t="shared" si="11"/>
        <v/>
      </c>
      <c r="J47" s="420">
        <f t="shared" si="12"/>
        <v>0</v>
      </c>
      <c r="K47" s="421"/>
      <c r="L47" s="750" t="s">
        <v>642</v>
      </c>
      <c r="M47" s="751" t="s">
        <v>631</v>
      </c>
      <c r="N47" s="755"/>
    </row>
    <row r="48" spans="1:14" s="404" customFormat="1" ht="18" customHeight="1" x14ac:dyDescent="0.15">
      <c r="B48" s="413" t="s">
        <v>365</v>
      </c>
      <c r="C48" s="414">
        <v>2010000</v>
      </c>
      <c r="D48" s="417"/>
      <c r="E48" s="416">
        <f t="shared" si="9"/>
        <v>2010000</v>
      </c>
      <c r="F48" s="459">
        <v>1E-3</v>
      </c>
      <c r="G48" s="415">
        <v>5671997438</v>
      </c>
      <c r="H48" s="416">
        <f t="shared" si="10"/>
        <v>5671997.4380000001</v>
      </c>
      <c r="I48" s="459" t="str">
        <f t="shared" si="11"/>
        <v/>
      </c>
      <c r="J48" s="420">
        <f t="shared" si="12"/>
        <v>0</v>
      </c>
      <c r="K48" s="421"/>
      <c r="L48" s="750" t="s">
        <v>642</v>
      </c>
      <c r="M48" s="751" t="s">
        <v>631</v>
      </c>
      <c r="N48" s="755"/>
    </row>
    <row r="49" spans="2:14" s="404" customFormat="1" ht="18" customHeight="1" x14ac:dyDescent="0.15">
      <c r="B49" s="413" t="s">
        <v>366</v>
      </c>
      <c r="C49" s="414">
        <v>500000</v>
      </c>
      <c r="D49" s="417"/>
      <c r="E49" s="416">
        <f t="shared" si="9"/>
        <v>500000</v>
      </c>
      <c r="F49" s="459">
        <v>2.5000000000000001E-2</v>
      </c>
      <c r="G49" s="415">
        <v>23140000</v>
      </c>
      <c r="H49" s="416">
        <f t="shared" si="10"/>
        <v>578500</v>
      </c>
      <c r="I49" s="459" t="str">
        <f t="shared" si="11"/>
        <v/>
      </c>
      <c r="J49" s="420">
        <f t="shared" si="12"/>
        <v>0</v>
      </c>
      <c r="K49" s="421"/>
      <c r="L49" s="750" t="s">
        <v>642</v>
      </c>
      <c r="M49" s="751" t="s">
        <v>631</v>
      </c>
      <c r="N49" s="755"/>
    </row>
    <row r="50" spans="2:14" s="404" customFormat="1" ht="18" customHeight="1" thickBot="1" x14ac:dyDescent="0.2">
      <c r="B50" s="422" t="s">
        <v>367</v>
      </c>
      <c r="C50" s="423">
        <v>1600000</v>
      </c>
      <c r="D50" s="426"/>
      <c r="E50" s="416">
        <f t="shared" si="9"/>
        <v>1600000</v>
      </c>
      <c r="F50" s="460">
        <v>1E-4</v>
      </c>
      <c r="G50" s="424">
        <v>216187000000</v>
      </c>
      <c r="H50" s="416">
        <f t="shared" si="10"/>
        <v>21618700</v>
      </c>
      <c r="I50" s="460" t="str">
        <f t="shared" si="11"/>
        <v/>
      </c>
      <c r="J50" s="467">
        <f t="shared" si="12"/>
        <v>0</v>
      </c>
      <c r="K50" s="430"/>
      <c r="L50" s="750" t="s">
        <v>642</v>
      </c>
      <c r="M50" s="751" t="s">
        <v>631</v>
      </c>
    </row>
    <row r="51" spans="2:14" ht="18" customHeight="1" thickBot="1" x14ac:dyDescent="0.2">
      <c r="B51" s="461" t="s">
        <v>96</v>
      </c>
      <c r="C51" s="435">
        <f>SUM(C43:C50)</f>
        <v>77171000</v>
      </c>
      <c r="D51" s="436"/>
      <c r="E51" s="435">
        <f>SUM(E43:E50)</f>
        <v>77171000</v>
      </c>
      <c r="G51" s="468"/>
      <c r="H51" s="435">
        <f>SUM(H43:H50)</f>
        <v>125567863.03199999</v>
      </c>
      <c r="I51" s="437"/>
      <c r="J51" s="435">
        <f>SUM(J43:J50)</f>
        <v>982166.49600000004</v>
      </c>
      <c r="K51" s="469"/>
      <c r="L51" s="363"/>
    </row>
    <row r="52" spans="2:14" s="431" customFormat="1" ht="18" customHeight="1" x14ac:dyDescent="0.15">
      <c r="B52" s="441" t="s">
        <v>337</v>
      </c>
      <c r="C52" s="443"/>
      <c r="D52" s="462"/>
      <c r="E52" s="442"/>
      <c r="F52" s="443"/>
      <c r="G52" s="443"/>
      <c r="H52" s="443"/>
      <c r="I52" s="437"/>
      <c r="J52" s="437"/>
      <c r="K52" s="437"/>
    </row>
    <row r="53" spans="2:14" s="431" customFormat="1" ht="18" customHeight="1" x14ac:dyDescent="0.15">
      <c r="B53" s="437" t="s">
        <v>368</v>
      </c>
      <c r="C53" s="443"/>
      <c r="D53" s="462"/>
      <c r="E53" s="442"/>
      <c r="F53" s="443"/>
      <c r="G53" s="443"/>
      <c r="H53" s="443"/>
      <c r="I53" s="437"/>
      <c r="J53" s="437"/>
      <c r="K53" s="437"/>
    </row>
    <row r="54" spans="2:14" s="431" customFormat="1" ht="18" customHeight="1" x14ac:dyDescent="0.15">
      <c r="B54" s="437" t="s">
        <v>357</v>
      </c>
      <c r="C54" s="462"/>
      <c r="E54" s="442"/>
      <c r="F54" s="443"/>
      <c r="G54" s="443"/>
      <c r="H54" s="443"/>
      <c r="I54" s="437"/>
      <c r="J54" s="437"/>
      <c r="K54" s="437"/>
    </row>
    <row r="55" spans="2:14" s="431" customFormat="1" ht="18" customHeight="1" x14ac:dyDescent="0.15">
      <c r="B55" s="437" t="s">
        <v>358</v>
      </c>
      <c r="C55" s="462"/>
      <c r="E55" s="442"/>
      <c r="F55" s="443"/>
      <c r="G55" s="443"/>
      <c r="H55" s="443"/>
      <c r="I55" s="437"/>
      <c r="J55" s="437"/>
      <c r="K55" s="437"/>
    </row>
    <row r="56" spans="2:14" s="431" customFormat="1" ht="18" customHeight="1" x14ac:dyDescent="0.15">
      <c r="B56" s="437" t="s">
        <v>359</v>
      </c>
      <c r="C56" s="462"/>
      <c r="E56" s="442"/>
      <c r="F56" s="443"/>
      <c r="G56" s="443"/>
      <c r="H56" s="443"/>
      <c r="I56" s="437"/>
      <c r="J56" s="437"/>
      <c r="K56" s="437"/>
    </row>
  </sheetData>
  <phoneticPr fontId="8"/>
  <pageMargins left="0.78740157480314965" right="0.19685039370078741" top="0.39370078740157483" bottom="0.39370078740157483" header="0" footer="0"/>
  <pageSetup paperSize="9" scale="52" orientation="landscape" verticalDpi="300" r:id="rId1"/>
  <headerFooter alignWithMargins="0">
    <oddHeader>&amp;L&amp;F</oddHeader>
    <oddFooter>&amp;L&amp;A&amp;R&amp;D　&amp;T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5" zoomScaleNormal="100" zoomScaleSheetLayoutView="85" workbookViewId="0">
      <pane xSplit="1" ySplit="3" topLeftCell="B39" activePane="bottomRight" state="frozen"/>
      <selection activeCell="I43" sqref="I43"/>
      <selection pane="topRight" activeCell="I43" sqref="I43"/>
      <selection pane="bottomLeft" activeCell="I43" sqref="I43"/>
      <selection pane="bottomRight" activeCell="A36" sqref="A36"/>
    </sheetView>
  </sheetViews>
  <sheetFormatPr defaultRowHeight="13.5" x14ac:dyDescent="0.15"/>
  <cols>
    <col min="1" max="1" width="34.25" bestFit="1" customWidth="1"/>
    <col min="2" max="2" width="11.375" bestFit="1" customWidth="1"/>
    <col min="3" max="3" width="15.375" bestFit="1" customWidth="1"/>
    <col min="4" max="5" width="13" hidden="1" customWidth="1"/>
    <col min="6" max="6" width="15.25" hidden="1" customWidth="1"/>
    <col min="7" max="7" width="20.625" bestFit="1" customWidth="1"/>
    <col min="8" max="8" width="15.625" customWidth="1"/>
    <col min="9" max="9" width="9.25" customWidth="1"/>
    <col min="10" max="10" width="12" customWidth="1"/>
    <col min="11" max="11" width="18.625" customWidth="1"/>
    <col min="12" max="12" width="18" bestFit="1" customWidth="1"/>
    <col min="13" max="13" width="10.375" customWidth="1"/>
    <col min="14" max="14" width="6.125" customWidth="1"/>
  </cols>
  <sheetData>
    <row r="1" spans="1:13" ht="18.75" customHeight="1" thickBot="1" x14ac:dyDescent="0.2">
      <c r="A1" s="742" t="s">
        <v>635</v>
      </c>
      <c r="B1" s="652"/>
      <c r="C1" s="20" t="s">
        <v>315</v>
      </c>
      <c r="D1" s="325"/>
      <c r="E1" s="325"/>
      <c r="F1" s="20"/>
      <c r="G1" s="20" t="s">
        <v>544</v>
      </c>
      <c r="H1" s="20"/>
      <c r="I1" s="20"/>
      <c r="J1" s="20"/>
      <c r="K1" s="20"/>
      <c r="L1" s="326" t="s">
        <v>288</v>
      </c>
      <c r="M1" s="205"/>
    </row>
    <row r="2" spans="1:13" ht="18.75" customHeight="1" x14ac:dyDescent="0.15">
      <c r="A2" s="325"/>
      <c r="B2" s="652"/>
      <c r="C2" s="20"/>
      <c r="D2" s="325"/>
      <c r="E2" s="325"/>
      <c r="F2" s="20"/>
      <c r="G2" s="1194" t="s">
        <v>557</v>
      </c>
      <c r="H2" s="1195"/>
      <c r="I2" s="1195"/>
      <c r="J2" s="1196"/>
      <c r="K2" s="20"/>
      <c r="L2" s="326"/>
      <c r="M2" s="205"/>
    </row>
    <row r="3" spans="1:13" s="3" customFormat="1" ht="38.25" customHeight="1" thickBot="1" x14ac:dyDescent="0.2">
      <c r="A3" s="327" t="s">
        <v>208</v>
      </c>
      <c r="B3" s="327" t="s">
        <v>556</v>
      </c>
      <c r="C3" s="328" t="s">
        <v>227</v>
      </c>
      <c r="D3" s="329" t="s">
        <v>630</v>
      </c>
      <c r="E3" s="329" t="s">
        <v>629</v>
      </c>
      <c r="F3" s="771" t="s">
        <v>291</v>
      </c>
      <c r="G3" s="773" t="s">
        <v>54</v>
      </c>
      <c r="H3" s="330" t="s">
        <v>46</v>
      </c>
      <c r="I3" s="330" t="s">
        <v>37</v>
      </c>
      <c r="J3" s="774" t="s">
        <v>39</v>
      </c>
      <c r="K3" s="772" t="s">
        <v>325</v>
      </c>
      <c r="L3" s="331" t="s">
        <v>209</v>
      </c>
      <c r="M3" s="226"/>
    </row>
    <row r="4" spans="1:13" s="230" customFormat="1" ht="32.25" customHeight="1" thickTop="1" x14ac:dyDescent="0.15">
      <c r="A4" s="332" t="s">
        <v>289</v>
      </c>
      <c r="B4" s="333"/>
      <c r="C4" s="807"/>
      <c r="D4" s="797">
        <f>SUM(D5:D30)</f>
        <v>0</v>
      </c>
      <c r="E4" s="797">
        <f>SUM(E5:E30)</f>
        <v>0</v>
      </c>
      <c r="F4" s="797">
        <f>SUM(F5:F30)</f>
        <v>6664345646</v>
      </c>
      <c r="G4" s="807"/>
      <c r="H4" s="797"/>
      <c r="I4" s="797">
        <f>SUM(I5:I30)</f>
        <v>0</v>
      </c>
      <c r="J4" s="797">
        <f>SUM(J5:J30)</f>
        <v>0</v>
      </c>
      <c r="K4" s="797">
        <f>C4</f>
        <v>0</v>
      </c>
      <c r="L4" s="798"/>
      <c r="M4" s="227"/>
    </row>
    <row r="5" spans="1:13" s="3" customFormat="1" ht="35.1" customHeight="1" x14ac:dyDescent="0.15">
      <c r="A5" s="1192" t="s">
        <v>57</v>
      </c>
      <c r="B5" s="736" t="s">
        <v>542</v>
      </c>
      <c r="C5" s="799">
        <v>4203025184</v>
      </c>
      <c r="D5" s="799"/>
      <c r="E5" s="799"/>
      <c r="F5" s="799">
        <f>C5+D5+E5</f>
        <v>4203025184</v>
      </c>
      <c r="G5" s="808">
        <f>C5-H5</f>
        <v>3603025184</v>
      </c>
      <c r="H5" s="801">
        <v>600000000</v>
      </c>
      <c r="I5" s="800"/>
      <c r="J5" s="800"/>
      <c r="K5" s="800">
        <f>C5</f>
        <v>4203025184</v>
      </c>
      <c r="L5" s="800">
        <v>4203025184</v>
      </c>
      <c r="M5" s="226"/>
    </row>
    <row r="6" spans="1:13" s="3" customFormat="1" ht="35.1" customHeight="1" x14ac:dyDescent="0.15">
      <c r="A6" s="1193"/>
      <c r="B6" s="736" t="s">
        <v>543</v>
      </c>
      <c r="C6" s="799"/>
      <c r="D6" s="799"/>
      <c r="E6" s="799"/>
      <c r="F6" s="799">
        <f>C6+D6+E6</f>
        <v>0</v>
      </c>
      <c r="G6" s="808"/>
      <c r="H6" s="801">
        <v>600000000</v>
      </c>
      <c r="I6" s="800"/>
      <c r="J6" s="800"/>
      <c r="K6" s="800">
        <f t="shared" ref="K6:K51" si="0">C6</f>
        <v>0</v>
      </c>
      <c r="L6" s="800"/>
      <c r="M6" s="226"/>
    </row>
    <row r="7" spans="1:13" s="3" customFormat="1" ht="35.1" customHeight="1" x14ac:dyDescent="0.15">
      <c r="A7" s="737" t="s">
        <v>627</v>
      </c>
      <c r="B7" s="736"/>
      <c r="C7" s="799">
        <v>0</v>
      </c>
      <c r="D7" s="799"/>
      <c r="E7" s="799"/>
      <c r="F7" s="799">
        <v>0</v>
      </c>
      <c r="G7" s="809">
        <v>0</v>
      </c>
      <c r="H7" s="800">
        <f>C7-G7</f>
        <v>0</v>
      </c>
      <c r="I7" s="800"/>
      <c r="J7" s="800"/>
      <c r="K7" s="800">
        <f t="shared" si="0"/>
        <v>0</v>
      </c>
      <c r="L7" s="800">
        <v>0</v>
      </c>
      <c r="M7" s="226"/>
    </row>
    <row r="8" spans="1:13" s="3" customFormat="1" ht="35.1" customHeight="1" x14ac:dyDescent="0.15">
      <c r="A8" s="737" t="s">
        <v>628</v>
      </c>
      <c r="B8" s="736"/>
      <c r="C8" s="799">
        <v>195799150</v>
      </c>
      <c r="D8" s="799"/>
      <c r="E8" s="799"/>
      <c r="F8" s="799">
        <v>195799150</v>
      </c>
      <c r="G8" s="809">
        <v>195799150</v>
      </c>
      <c r="H8" s="800"/>
      <c r="I8" s="800"/>
      <c r="J8" s="800"/>
      <c r="K8" s="800">
        <f t="shared" si="0"/>
        <v>195799150</v>
      </c>
      <c r="L8" s="809">
        <v>195799150</v>
      </c>
      <c r="M8" s="226"/>
    </row>
    <row r="9" spans="1:13" s="3" customFormat="1" ht="35.1" customHeight="1" x14ac:dyDescent="0.15">
      <c r="A9" s="332" t="s">
        <v>693</v>
      </c>
      <c r="B9" s="736"/>
      <c r="C9" s="799">
        <f>SUM(C10:C30)</f>
        <v>2265521312</v>
      </c>
      <c r="D9" s="799"/>
      <c r="E9" s="799"/>
      <c r="F9" s="799"/>
      <c r="G9" s="799">
        <f>SUM(G10:G30)</f>
        <v>2265521312</v>
      </c>
      <c r="H9" s="800"/>
      <c r="I9" s="800"/>
      <c r="J9" s="800"/>
      <c r="K9" s="800"/>
      <c r="L9" s="800"/>
      <c r="M9" s="226"/>
    </row>
    <row r="10" spans="1:13" s="3" customFormat="1" ht="35.1" customHeight="1" x14ac:dyDescent="0.15">
      <c r="A10" s="737" t="s">
        <v>316</v>
      </c>
      <c r="B10" s="653" t="s">
        <v>561</v>
      </c>
      <c r="C10" s="799"/>
      <c r="D10" s="799"/>
      <c r="E10" s="799"/>
      <c r="F10" s="799"/>
      <c r="G10" s="809"/>
      <c r="H10" s="800"/>
      <c r="I10" s="800"/>
      <c r="J10" s="800"/>
      <c r="K10" s="800">
        <f t="shared" si="0"/>
        <v>0</v>
      </c>
      <c r="L10" s="800"/>
      <c r="M10" s="226"/>
    </row>
    <row r="11" spans="1:13" s="3" customFormat="1" ht="35.1" customHeight="1" x14ac:dyDescent="0.15">
      <c r="A11" s="737" t="s">
        <v>554</v>
      </c>
      <c r="B11" s="736"/>
      <c r="C11" s="799">
        <v>250317000</v>
      </c>
      <c r="D11" s="799"/>
      <c r="E11" s="799"/>
      <c r="F11" s="799">
        <v>250317000</v>
      </c>
      <c r="G11" s="809">
        <v>250317000</v>
      </c>
      <c r="H11" s="800"/>
      <c r="I11" s="800"/>
      <c r="J11" s="800"/>
      <c r="K11" s="800">
        <f t="shared" si="0"/>
        <v>250317000</v>
      </c>
      <c r="L11" s="800">
        <v>250317000</v>
      </c>
      <c r="M11" s="226"/>
    </row>
    <row r="12" spans="1:13" s="3" customFormat="1" ht="35.1" customHeight="1" x14ac:dyDescent="0.15">
      <c r="A12" s="737" t="s">
        <v>555</v>
      </c>
      <c r="B12" s="736"/>
      <c r="C12" s="799">
        <v>3183765</v>
      </c>
      <c r="D12" s="799"/>
      <c r="E12" s="799"/>
      <c r="F12" s="799">
        <v>3183765</v>
      </c>
      <c r="G12" s="809">
        <v>3183765</v>
      </c>
      <c r="H12" s="800"/>
      <c r="I12" s="800"/>
      <c r="J12" s="800"/>
      <c r="K12" s="800">
        <f t="shared" si="0"/>
        <v>3183765</v>
      </c>
      <c r="L12" s="800">
        <v>3183765</v>
      </c>
      <c r="M12" s="226"/>
    </row>
    <row r="13" spans="1:13" s="3" customFormat="1" ht="35.1" customHeight="1" x14ac:dyDescent="0.15">
      <c r="A13" s="737" t="s">
        <v>675</v>
      </c>
      <c r="B13" s="736"/>
      <c r="C13" s="799">
        <v>110354473</v>
      </c>
      <c r="D13" s="799"/>
      <c r="E13" s="799"/>
      <c r="F13" s="799">
        <v>110354473</v>
      </c>
      <c r="G13" s="809">
        <v>110354473</v>
      </c>
      <c r="H13" s="800"/>
      <c r="I13" s="800"/>
      <c r="J13" s="800"/>
      <c r="K13" s="800">
        <f t="shared" si="0"/>
        <v>110354473</v>
      </c>
      <c r="L13" s="800">
        <v>110354473</v>
      </c>
      <c r="M13" s="226"/>
    </row>
    <row r="14" spans="1:13" s="3" customFormat="1" ht="35.1" customHeight="1" x14ac:dyDescent="0.15">
      <c r="A14" s="737" t="s">
        <v>558</v>
      </c>
      <c r="B14" s="736"/>
      <c r="C14" s="799">
        <v>46435568</v>
      </c>
      <c r="D14" s="799"/>
      <c r="E14" s="799"/>
      <c r="F14" s="799">
        <v>46435568</v>
      </c>
      <c r="G14" s="809">
        <v>46435568</v>
      </c>
      <c r="H14" s="800"/>
      <c r="I14" s="800"/>
      <c r="J14" s="800"/>
      <c r="K14" s="800">
        <f t="shared" si="0"/>
        <v>46435568</v>
      </c>
      <c r="L14" s="800">
        <v>46435568</v>
      </c>
      <c r="M14" s="226"/>
    </row>
    <row r="15" spans="1:13" s="3" customFormat="1" ht="35.1" customHeight="1" x14ac:dyDescent="0.15">
      <c r="A15" s="737" t="s">
        <v>559</v>
      </c>
      <c r="B15" s="736"/>
      <c r="C15" s="799">
        <v>5658305</v>
      </c>
      <c r="D15" s="799"/>
      <c r="E15" s="799"/>
      <c r="F15" s="799">
        <v>5658305</v>
      </c>
      <c r="G15" s="809">
        <v>5658305</v>
      </c>
      <c r="H15" s="800"/>
      <c r="I15" s="800"/>
      <c r="J15" s="800"/>
      <c r="K15" s="800">
        <f t="shared" si="0"/>
        <v>5658305</v>
      </c>
      <c r="L15" s="800">
        <v>5658305</v>
      </c>
      <c r="M15" s="226"/>
    </row>
    <row r="16" spans="1:13" s="3" customFormat="1" ht="35.1" customHeight="1" x14ac:dyDescent="0.15">
      <c r="A16" s="737" t="s">
        <v>560</v>
      </c>
      <c r="B16" s="736"/>
      <c r="C16" s="799">
        <v>15196376</v>
      </c>
      <c r="D16" s="799"/>
      <c r="E16" s="799"/>
      <c r="F16" s="799">
        <v>15196376</v>
      </c>
      <c r="G16" s="809">
        <v>15196376</v>
      </c>
      <c r="H16" s="800"/>
      <c r="I16" s="800"/>
      <c r="J16" s="800"/>
      <c r="K16" s="800">
        <f t="shared" si="0"/>
        <v>15196376</v>
      </c>
      <c r="L16" s="800">
        <v>15196376</v>
      </c>
      <c r="M16" s="226"/>
    </row>
    <row r="17" spans="1:13" s="3" customFormat="1" ht="35.1" customHeight="1" x14ac:dyDescent="0.15">
      <c r="A17" s="737" t="s">
        <v>562</v>
      </c>
      <c r="B17" s="736"/>
      <c r="C17" s="799">
        <v>41541868</v>
      </c>
      <c r="D17" s="799"/>
      <c r="E17" s="799"/>
      <c r="F17" s="799">
        <v>41541868</v>
      </c>
      <c r="G17" s="809">
        <v>41541868</v>
      </c>
      <c r="H17" s="800"/>
      <c r="I17" s="800"/>
      <c r="J17" s="800"/>
      <c r="K17" s="800">
        <f t="shared" si="0"/>
        <v>41541868</v>
      </c>
      <c r="L17" s="800">
        <v>41541868</v>
      </c>
      <c r="M17" s="226"/>
    </row>
    <row r="18" spans="1:13" s="3" customFormat="1" ht="35.1" customHeight="1" x14ac:dyDescent="0.15">
      <c r="A18" s="737" t="s">
        <v>563</v>
      </c>
      <c r="B18" s="736"/>
      <c r="C18" s="799">
        <v>3396185</v>
      </c>
      <c r="D18" s="799"/>
      <c r="E18" s="799"/>
      <c r="F18" s="799">
        <v>3396185</v>
      </c>
      <c r="G18" s="809">
        <v>3396185</v>
      </c>
      <c r="H18" s="800"/>
      <c r="I18" s="800"/>
      <c r="J18" s="800"/>
      <c r="K18" s="800">
        <f t="shared" si="0"/>
        <v>3396185</v>
      </c>
      <c r="L18" s="800">
        <v>3396185</v>
      </c>
      <c r="M18" s="226"/>
    </row>
    <row r="19" spans="1:13" s="3" customFormat="1" ht="35.1" customHeight="1" x14ac:dyDescent="0.15">
      <c r="A19" s="737" t="s">
        <v>566</v>
      </c>
      <c r="B19" s="736"/>
      <c r="C19" s="799">
        <v>587221</v>
      </c>
      <c r="D19" s="799"/>
      <c r="E19" s="799"/>
      <c r="F19" s="799">
        <v>587221</v>
      </c>
      <c r="G19" s="809">
        <v>587221</v>
      </c>
      <c r="H19" s="800"/>
      <c r="I19" s="800"/>
      <c r="J19" s="800"/>
      <c r="K19" s="800">
        <f t="shared" si="0"/>
        <v>587221</v>
      </c>
      <c r="L19" s="800">
        <v>587221</v>
      </c>
      <c r="M19" s="226"/>
    </row>
    <row r="20" spans="1:13" s="3" customFormat="1" ht="35.1" customHeight="1" x14ac:dyDescent="0.15">
      <c r="A20" s="737" t="s">
        <v>614</v>
      </c>
      <c r="B20" s="736"/>
      <c r="C20" s="799">
        <v>8425629</v>
      </c>
      <c r="D20" s="799"/>
      <c r="E20" s="799"/>
      <c r="F20" s="799">
        <v>8425629</v>
      </c>
      <c r="G20" s="809">
        <v>8425629</v>
      </c>
      <c r="H20" s="800"/>
      <c r="I20" s="800"/>
      <c r="J20" s="800"/>
      <c r="K20" s="800">
        <f t="shared" si="0"/>
        <v>8425629</v>
      </c>
      <c r="L20" s="800">
        <v>8425629</v>
      </c>
      <c r="M20" s="226"/>
    </row>
    <row r="21" spans="1:13" s="3" customFormat="1" ht="35.1" customHeight="1" x14ac:dyDescent="0.15">
      <c r="A21" s="737" t="s">
        <v>615</v>
      </c>
      <c r="B21" s="736"/>
      <c r="C21" s="799">
        <v>14385573</v>
      </c>
      <c r="D21" s="799"/>
      <c r="E21" s="799"/>
      <c r="F21" s="799">
        <v>14385573</v>
      </c>
      <c r="G21" s="809">
        <v>14385573</v>
      </c>
      <c r="H21" s="800"/>
      <c r="I21" s="800"/>
      <c r="J21" s="800"/>
      <c r="K21" s="800">
        <f t="shared" si="0"/>
        <v>14385573</v>
      </c>
      <c r="L21" s="800">
        <v>14385573</v>
      </c>
      <c r="M21" s="226"/>
    </row>
    <row r="22" spans="1:13" s="3" customFormat="1" ht="35.1" customHeight="1" x14ac:dyDescent="0.15">
      <c r="A22" s="737" t="s">
        <v>676</v>
      </c>
      <c r="B22" s="736"/>
      <c r="C22" s="799">
        <v>20046795</v>
      </c>
      <c r="D22" s="799"/>
      <c r="E22" s="799"/>
      <c r="F22" s="799">
        <v>20046795</v>
      </c>
      <c r="G22" s="809">
        <v>20046795</v>
      </c>
      <c r="H22" s="800"/>
      <c r="I22" s="800"/>
      <c r="J22" s="800"/>
      <c r="K22" s="800">
        <f t="shared" si="0"/>
        <v>20046795</v>
      </c>
      <c r="L22" s="800">
        <v>20046795</v>
      </c>
      <c r="M22" s="226"/>
    </row>
    <row r="23" spans="1:13" s="3" customFormat="1" ht="35.1" customHeight="1" x14ac:dyDescent="0.15">
      <c r="A23" s="737" t="s">
        <v>616</v>
      </c>
      <c r="B23" s="736"/>
      <c r="C23" s="799">
        <v>503846966</v>
      </c>
      <c r="D23" s="799"/>
      <c r="E23" s="799"/>
      <c r="F23" s="799">
        <v>503846966</v>
      </c>
      <c r="G23" s="809">
        <v>503846966</v>
      </c>
      <c r="H23" s="800"/>
      <c r="I23" s="800"/>
      <c r="J23" s="800"/>
      <c r="K23" s="800">
        <f t="shared" si="0"/>
        <v>503846966</v>
      </c>
      <c r="L23" s="800">
        <v>503846966</v>
      </c>
      <c r="M23" s="226"/>
    </row>
    <row r="24" spans="1:13" s="3" customFormat="1" ht="35.1" customHeight="1" x14ac:dyDescent="0.15">
      <c r="A24" s="737" t="s">
        <v>617</v>
      </c>
      <c r="B24" s="736"/>
      <c r="C24" s="799">
        <v>49483076</v>
      </c>
      <c r="D24" s="799"/>
      <c r="E24" s="799"/>
      <c r="F24" s="799">
        <v>49483076</v>
      </c>
      <c r="G24" s="809">
        <v>49483076</v>
      </c>
      <c r="H24" s="800"/>
      <c r="I24" s="800"/>
      <c r="J24" s="800"/>
      <c r="K24" s="800">
        <f t="shared" si="0"/>
        <v>49483076</v>
      </c>
      <c r="L24" s="800">
        <v>49483076</v>
      </c>
      <c r="M24" s="226"/>
    </row>
    <row r="25" spans="1:13" s="3" customFormat="1" ht="35.1" customHeight="1" x14ac:dyDescent="0.15">
      <c r="A25" s="334" t="s">
        <v>625</v>
      </c>
      <c r="B25" s="736"/>
      <c r="C25" s="799">
        <v>9248966</v>
      </c>
      <c r="D25" s="799"/>
      <c r="E25" s="799"/>
      <c r="F25" s="799">
        <v>9248966</v>
      </c>
      <c r="G25" s="809">
        <v>9248966</v>
      </c>
      <c r="H25" s="800"/>
      <c r="I25" s="800"/>
      <c r="J25" s="800"/>
      <c r="K25" s="800">
        <f t="shared" si="0"/>
        <v>9248966</v>
      </c>
      <c r="L25" s="800">
        <v>9248966</v>
      </c>
      <c r="M25" s="226"/>
    </row>
    <row r="26" spans="1:13" s="3" customFormat="1" ht="35.1" customHeight="1" x14ac:dyDescent="0.15">
      <c r="A26" s="737" t="s">
        <v>618</v>
      </c>
      <c r="B26" s="736"/>
      <c r="C26" s="799">
        <v>450175341</v>
      </c>
      <c r="D26" s="799"/>
      <c r="E26" s="799"/>
      <c r="F26" s="799">
        <v>450175341</v>
      </c>
      <c r="G26" s="809">
        <v>450175341</v>
      </c>
      <c r="H26" s="800"/>
      <c r="I26" s="800"/>
      <c r="J26" s="800"/>
      <c r="K26" s="800">
        <f t="shared" si="0"/>
        <v>450175341</v>
      </c>
      <c r="L26" s="800">
        <v>450175341</v>
      </c>
      <c r="M26" s="226"/>
    </row>
    <row r="27" spans="1:13" s="3" customFormat="1" ht="35.1" customHeight="1" x14ac:dyDescent="0.15">
      <c r="A27" s="334" t="s">
        <v>626</v>
      </c>
      <c r="B27" s="736"/>
      <c r="C27" s="799">
        <v>57925971</v>
      </c>
      <c r="D27" s="799"/>
      <c r="E27" s="799"/>
      <c r="F27" s="799">
        <v>57925971</v>
      </c>
      <c r="G27" s="809">
        <v>57925971</v>
      </c>
      <c r="H27" s="800"/>
      <c r="I27" s="800"/>
      <c r="J27" s="800"/>
      <c r="K27" s="800">
        <f t="shared" si="0"/>
        <v>57925971</v>
      </c>
      <c r="L27" s="800">
        <v>57925971</v>
      </c>
      <c r="M27" s="226"/>
    </row>
    <row r="28" spans="1:13" s="3" customFormat="1" ht="35.1" customHeight="1" x14ac:dyDescent="0.15">
      <c r="A28" s="737" t="s">
        <v>621</v>
      </c>
      <c r="B28" s="736"/>
      <c r="C28" s="799">
        <v>251411712</v>
      </c>
      <c r="D28" s="799"/>
      <c r="E28" s="799"/>
      <c r="F28" s="799">
        <v>251411712</v>
      </c>
      <c r="G28" s="809">
        <v>251411712</v>
      </c>
      <c r="H28" s="800"/>
      <c r="I28" s="800"/>
      <c r="J28" s="800"/>
      <c r="K28" s="800">
        <f t="shared" si="0"/>
        <v>251411712</v>
      </c>
      <c r="L28" s="800">
        <v>251411712</v>
      </c>
      <c r="M28" s="226"/>
    </row>
    <row r="29" spans="1:13" s="3" customFormat="1" ht="35.1" customHeight="1" x14ac:dyDescent="0.15">
      <c r="A29" s="737" t="s">
        <v>619</v>
      </c>
      <c r="B29" s="736"/>
      <c r="C29" s="799">
        <v>116615933</v>
      </c>
      <c r="D29" s="799"/>
      <c r="E29" s="799"/>
      <c r="F29" s="799">
        <v>116615933</v>
      </c>
      <c r="G29" s="809">
        <v>116615933</v>
      </c>
      <c r="H29" s="800"/>
      <c r="I29" s="800"/>
      <c r="J29" s="800"/>
      <c r="K29" s="800">
        <f t="shared" si="0"/>
        <v>116615933</v>
      </c>
      <c r="L29" s="800">
        <v>116615933</v>
      </c>
      <c r="M29" s="226"/>
    </row>
    <row r="30" spans="1:13" s="3" customFormat="1" ht="35.1" customHeight="1" x14ac:dyDescent="0.15">
      <c r="A30" s="737" t="s">
        <v>620</v>
      </c>
      <c r="B30" s="736"/>
      <c r="C30" s="799">
        <v>307284589</v>
      </c>
      <c r="D30" s="799"/>
      <c r="E30" s="799"/>
      <c r="F30" s="799">
        <v>307284589</v>
      </c>
      <c r="G30" s="809">
        <v>307284589</v>
      </c>
      <c r="H30" s="800"/>
      <c r="I30" s="800"/>
      <c r="J30" s="800"/>
      <c r="K30" s="800">
        <f t="shared" si="0"/>
        <v>307284589</v>
      </c>
      <c r="L30" s="800">
        <v>307284589</v>
      </c>
      <c r="M30" s="226"/>
    </row>
    <row r="31" spans="1:13" s="3" customFormat="1" ht="35.1" customHeight="1" x14ac:dyDescent="0.15">
      <c r="A31" s="335" t="s">
        <v>677</v>
      </c>
      <c r="B31" s="336"/>
      <c r="C31" s="802">
        <f>C32</f>
        <v>66263312</v>
      </c>
      <c r="D31" s="802">
        <f t="shared" ref="D31:J31" si="1">D32</f>
        <v>0</v>
      </c>
      <c r="E31" s="802">
        <f t="shared" si="1"/>
        <v>0</v>
      </c>
      <c r="F31" s="802">
        <f t="shared" si="1"/>
        <v>66263315</v>
      </c>
      <c r="G31" s="810">
        <f>G32</f>
        <v>66263312</v>
      </c>
      <c r="H31" s="802">
        <f t="shared" si="1"/>
        <v>0</v>
      </c>
      <c r="I31" s="802">
        <f t="shared" si="1"/>
        <v>0</v>
      </c>
      <c r="J31" s="802">
        <f t="shared" si="1"/>
        <v>0</v>
      </c>
      <c r="K31" s="803">
        <f t="shared" si="0"/>
        <v>66263312</v>
      </c>
      <c r="L31" s="803">
        <v>66263312</v>
      </c>
      <c r="M31" s="226"/>
    </row>
    <row r="32" spans="1:13" s="3" customFormat="1" ht="35.1" customHeight="1" x14ac:dyDescent="0.15">
      <c r="A32" s="337" t="s">
        <v>624</v>
      </c>
      <c r="B32" s="338"/>
      <c r="C32" s="804">
        <v>66263312</v>
      </c>
      <c r="D32" s="804"/>
      <c r="E32" s="804"/>
      <c r="F32" s="804">
        <v>66263315</v>
      </c>
      <c r="G32" s="811">
        <v>66263312</v>
      </c>
      <c r="H32" s="804"/>
      <c r="I32" s="804"/>
      <c r="J32" s="804"/>
      <c r="K32" s="805">
        <f t="shared" si="0"/>
        <v>66263312</v>
      </c>
      <c r="L32" s="800">
        <v>66263312</v>
      </c>
      <c r="M32" s="226"/>
    </row>
    <row r="33" spans="1:13" s="3" customFormat="1" ht="35.1" customHeight="1" x14ac:dyDescent="0.15">
      <c r="A33" s="335" t="s">
        <v>663</v>
      </c>
      <c r="B33" s="336"/>
      <c r="C33" s="802">
        <f t="shared" ref="C33:J33" si="2">C34</f>
        <v>0</v>
      </c>
      <c r="D33" s="802">
        <f t="shared" si="2"/>
        <v>0</v>
      </c>
      <c r="E33" s="802">
        <f t="shared" si="2"/>
        <v>0</v>
      </c>
      <c r="F33" s="802">
        <f t="shared" si="2"/>
        <v>0</v>
      </c>
      <c r="G33" s="810">
        <f>G34</f>
        <v>0</v>
      </c>
      <c r="H33" s="802">
        <f t="shared" si="2"/>
        <v>0</v>
      </c>
      <c r="I33" s="802">
        <f t="shared" si="2"/>
        <v>0</v>
      </c>
      <c r="J33" s="802">
        <f t="shared" si="2"/>
        <v>0</v>
      </c>
      <c r="K33" s="803">
        <f t="shared" si="0"/>
        <v>0</v>
      </c>
      <c r="L33" s="803">
        <v>0</v>
      </c>
      <c r="M33" s="226"/>
    </row>
    <row r="34" spans="1:13" s="3" customFormat="1" ht="35.1" customHeight="1" x14ac:dyDescent="0.15">
      <c r="A34" s="337"/>
      <c r="B34" s="338"/>
      <c r="C34" s="804"/>
      <c r="D34" s="804"/>
      <c r="E34" s="804"/>
      <c r="F34" s="804"/>
      <c r="G34" s="811"/>
      <c r="H34" s="804"/>
      <c r="I34" s="804"/>
      <c r="J34" s="804"/>
      <c r="K34" s="805">
        <f t="shared" si="0"/>
        <v>0</v>
      </c>
      <c r="L34" s="800"/>
      <c r="M34" s="226"/>
    </row>
    <row r="35" spans="1:13" s="3" customFormat="1" ht="35.1" customHeight="1" x14ac:dyDescent="0.15">
      <c r="A35" s="335" t="s">
        <v>308</v>
      </c>
      <c r="B35" s="336"/>
      <c r="C35" s="802">
        <f>C36</f>
        <v>156411581</v>
      </c>
      <c r="D35" s="802">
        <f>D36</f>
        <v>0</v>
      </c>
      <c r="E35" s="802">
        <f>E36</f>
        <v>0</v>
      </c>
      <c r="F35" s="802">
        <f>F36</f>
        <v>156411584</v>
      </c>
      <c r="G35" s="810">
        <f t="shared" ref="G35:G49" si="3">G36</f>
        <v>156411581</v>
      </c>
      <c r="H35" s="802">
        <f>H36</f>
        <v>0</v>
      </c>
      <c r="I35" s="802">
        <f>I36</f>
        <v>0</v>
      </c>
      <c r="J35" s="802">
        <f>J36</f>
        <v>0</v>
      </c>
      <c r="K35" s="803">
        <f t="shared" si="0"/>
        <v>156411581</v>
      </c>
      <c r="L35" s="803">
        <v>156411581</v>
      </c>
      <c r="M35" s="226"/>
    </row>
    <row r="36" spans="1:13" s="3" customFormat="1" ht="35.1" customHeight="1" x14ac:dyDescent="0.15">
      <c r="A36" s="737" t="s">
        <v>622</v>
      </c>
      <c r="B36" s="338"/>
      <c r="C36" s="804">
        <v>156411581</v>
      </c>
      <c r="D36" s="804"/>
      <c r="E36" s="804"/>
      <c r="F36" s="804">
        <v>156411584</v>
      </c>
      <c r="G36" s="811">
        <v>156411581</v>
      </c>
      <c r="H36" s="804"/>
      <c r="I36" s="804"/>
      <c r="J36" s="804"/>
      <c r="K36" s="805">
        <f t="shared" si="0"/>
        <v>156411581</v>
      </c>
      <c r="L36" s="800">
        <v>156411581</v>
      </c>
      <c r="M36" s="226"/>
    </row>
    <row r="37" spans="1:13" s="3" customFormat="1" ht="35.1" customHeight="1" x14ac:dyDescent="0.15">
      <c r="A37" s="335" t="s">
        <v>678</v>
      </c>
      <c r="B37" s="336"/>
      <c r="C37" s="802">
        <f>C38</f>
        <v>0</v>
      </c>
      <c r="D37" s="802">
        <f>D38</f>
        <v>0</v>
      </c>
      <c r="E37" s="802">
        <f>E38</f>
        <v>0</v>
      </c>
      <c r="F37" s="802">
        <f>F38</f>
        <v>0</v>
      </c>
      <c r="G37" s="810">
        <f t="shared" si="3"/>
        <v>0</v>
      </c>
      <c r="H37" s="802">
        <f>H38</f>
        <v>0</v>
      </c>
      <c r="I37" s="802">
        <f>I38</f>
        <v>0</v>
      </c>
      <c r="J37" s="802">
        <f>J38</f>
        <v>0</v>
      </c>
      <c r="K37" s="803">
        <f t="shared" si="0"/>
        <v>0</v>
      </c>
      <c r="L37" s="803">
        <v>0</v>
      </c>
      <c r="M37" s="226"/>
    </row>
    <row r="38" spans="1:13" s="3" customFormat="1" ht="35.1" customHeight="1" x14ac:dyDescent="0.15">
      <c r="A38" s="337"/>
      <c r="B38" s="338"/>
      <c r="C38" s="804"/>
      <c r="D38" s="804"/>
      <c r="E38" s="804"/>
      <c r="F38" s="804"/>
      <c r="G38" s="811"/>
      <c r="H38" s="804"/>
      <c r="I38" s="804"/>
      <c r="J38" s="804"/>
      <c r="K38" s="805">
        <f t="shared" si="0"/>
        <v>0</v>
      </c>
      <c r="L38" s="800"/>
      <c r="M38" s="226"/>
    </row>
    <row r="39" spans="1:13" s="3" customFormat="1" ht="35.1" customHeight="1" x14ac:dyDescent="0.15">
      <c r="A39" s="335" t="s">
        <v>309</v>
      </c>
      <c r="B39" s="336"/>
      <c r="C39" s="802">
        <f>C40</f>
        <v>32767764</v>
      </c>
      <c r="D39" s="802">
        <f>D40</f>
        <v>0</v>
      </c>
      <c r="E39" s="802">
        <f>E40</f>
        <v>0</v>
      </c>
      <c r="F39" s="802">
        <f>F40</f>
        <v>32767767</v>
      </c>
      <c r="G39" s="810">
        <f t="shared" si="3"/>
        <v>32767764</v>
      </c>
      <c r="H39" s="802">
        <f>H40</f>
        <v>0</v>
      </c>
      <c r="I39" s="802">
        <f>I40</f>
        <v>0</v>
      </c>
      <c r="J39" s="802">
        <f>J40</f>
        <v>0</v>
      </c>
      <c r="K39" s="803">
        <f t="shared" si="0"/>
        <v>32767764</v>
      </c>
      <c r="L39" s="803">
        <v>32767764</v>
      </c>
      <c r="M39" s="226"/>
    </row>
    <row r="40" spans="1:13" s="3" customFormat="1" ht="35.1" customHeight="1" x14ac:dyDescent="0.15">
      <c r="A40" s="737" t="s">
        <v>623</v>
      </c>
      <c r="B40" s="338"/>
      <c r="C40" s="804">
        <v>32767764</v>
      </c>
      <c r="D40" s="804"/>
      <c r="E40" s="804"/>
      <c r="F40" s="804">
        <v>32767767</v>
      </c>
      <c r="G40" s="811">
        <v>32767764</v>
      </c>
      <c r="H40" s="804"/>
      <c r="I40" s="804"/>
      <c r="J40" s="804"/>
      <c r="K40" s="805">
        <f t="shared" si="0"/>
        <v>32767764</v>
      </c>
      <c r="L40" s="800">
        <v>32767764</v>
      </c>
      <c r="M40" s="226"/>
    </row>
    <row r="41" spans="1:13" s="3" customFormat="1" ht="35.1" customHeight="1" x14ac:dyDescent="0.15">
      <c r="A41" s="335" t="s">
        <v>679</v>
      </c>
      <c r="B41" s="336"/>
      <c r="C41" s="802">
        <f>C42</f>
        <v>0</v>
      </c>
      <c r="D41" s="802">
        <f>D42</f>
        <v>0</v>
      </c>
      <c r="E41" s="802">
        <f>E42</f>
        <v>0</v>
      </c>
      <c r="F41" s="802">
        <f>F42</f>
        <v>0</v>
      </c>
      <c r="G41" s="810">
        <f t="shared" si="3"/>
        <v>0</v>
      </c>
      <c r="H41" s="802">
        <f>H42</f>
        <v>0</v>
      </c>
      <c r="I41" s="802">
        <f>I42</f>
        <v>0</v>
      </c>
      <c r="J41" s="802">
        <f>J42</f>
        <v>0</v>
      </c>
      <c r="K41" s="803">
        <f t="shared" si="0"/>
        <v>0</v>
      </c>
      <c r="L41" s="803">
        <v>0</v>
      </c>
      <c r="M41" s="226"/>
    </row>
    <row r="42" spans="1:13" s="3" customFormat="1" ht="35.1" customHeight="1" x14ac:dyDescent="0.15">
      <c r="A42" s="337"/>
      <c r="B42" s="338"/>
      <c r="C42" s="804"/>
      <c r="D42" s="804"/>
      <c r="E42" s="804"/>
      <c r="F42" s="804"/>
      <c r="G42" s="811"/>
      <c r="H42" s="804"/>
      <c r="I42" s="804"/>
      <c r="J42" s="804"/>
      <c r="K42" s="805">
        <f t="shared" si="0"/>
        <v>0</v>
      </c>
      <c r="L42" s="800"/>
      <c r="M42" s="226"/>
    </row>
    <row r="43" spans="1:13" s="3" customFormat="1" ht="35.1" customHeight="1" x14ac:dyDescent="0.15">
      <c r="A43" s="335" t="s">
        <v>680</v>
      </c>
      <c r="B43" s="336"/>
      <c r="C43" s="802">
        <f>C44</f>
        <v>0</v>
      </c>
      <c r="D43" s="802">
        <f>D44</f>
        <v>0</v>
      </c>
      <c r="E43" s="802">
        <f>E44</f>
        <v>0</v>
      </c>
      <c r="F43" s="802">
        <f>F44</f>
        <v>0</v>
      </c>
      <c r="G43" s="810">
        <f t="shared" si="3"/>
        <v>0</v>
      </c>
      <c r="H43" s="802">
        <f>H44</f>
        <v>0</v>
      </c>
      <c r="I43" s="802">
        <f>I44</f>
        <v>0</v>
      </c>
      <c r="J43" s="802">
        <f>J44</f>
        <v>0</v>
      </c>
      <c r="K43" s="803">
        <f t="shared" si="0"/>
        <v>0</v>
      </c>
      <c r="L43" s="803">
        <v>0</v>
      </c>
      <c r="M43" s="226"/>
    </row>
    <row r="44" spans="1:13" s="3" customFormat="1" ht="35.1" customHeight="1" x14ac:dyDescent="0.15">
      <c r="A44" s="337"/>
      <c r="B44" s="338"/>
      <c r="C44" s="804"/>
      <c r="D44" s="804"/>
      <c r="E44" s="804"/>
      <c r="F44" s="804"/>
      <c r="G44" s="811"/>
      <c r="H44" s="804"/>
      <c r="I44" s="804"/>
      <c r="J44" s="804"/>
      <c r="K44" s="805">
        <f t="shared" si="0"/>
        <v>0</v>
      </c>
      <c r="L44" s="800"/>
      <c r="M44" s="226"/>
    </row>
    <row r="45" spans="1:13" s="3" customFormat="1" ht="35.1" customHeight="1" x14ac:dyDescent="0.15">
      <c r="A45" s="335" t="s">
        <v>681</v>
      </c>
      <c r="B45" s="336"/>
      <c r="C45" s="802">
        <f>C46</f>
        <v>0</v>
      </c>
      <c r="D45" s="802">
        <f>D46</f>
        <v>0</v>
      </c>
      <c r="E45" s="802">
        <f>E46</f>
        <v>0</v>
      </c>
      <c r="F45" s="802">
        <f>F46</f>
        <v>0</v>
      </c>
      <c r="G45" s="810">
        <f t="shared" si="3"/>
        <v>0</v>
      </c>
      <c r="H45" s="802">
        <f>H46</f>
        <v>0</v>
      </c>
      <c r="I45" s="802">
        <f>I46</f>
        <v>0</v>
      </c>
      <c r="J45" s="802">
        <f>J46</f>
        <v>0</v>
      </c>
      <c r="K45" s="803">
        <f t="shared" si="0"/>
        <v>0</v>
      </c>
      <c r="L45" s="803">
        <v>0</v>
      </c>
      <c r="M45" s="226"/>
    </row>
    <row r="46" spans="1:13" s="3" customFormat="1" ht="35.1" customHeight="1" x14ac:dyDescent="0.15">
      <c r="A46" s="337"/>
      <c r="B46" s="338"/>
      <c r="C46" s="804"/>
      <c r="D46" s="804"/>
      <c r="E46" s="804"/>
      <c r="F46" s="804"/>
      <c r="G46" s="811"/>
      <c r="H46" s="804"/>
      <c r="I46" s="804"/>
      <c r="J46" s="804"/>
      <c r="K46" s="805">
        <f t="shared" si="0"/>
        <v>0</v>
      </c>
      <c r="L46" s="800"/>
      <c r="M46" s="226"/>
    </row>
    <row r="47" spans="1:13" s="3" customFormat="1" ht="35.1" customHeight="1" x14ac:dyDescent="0.15">
      <c r="A47" s="335" t="s">
        <v>682</v>
      </c>
      <c r="B47" s="336"/>
      <c r="C47" s="802">
        <f>C48</f>
        <v>0</v>
      </c>
      <c r="D47" s="802">
        <f>D48</f>
        <v>0</v>
      </c>
      <c r="E47" s="802">
        <f>E48</f>
        <v>0</v>
      </c>
      <c r="F47" s="802">
        <f>F48</f>
        <v>0</v>
      </c>
      <c r="G47" s="810">
        <f t="shared" si="3"/>
        <v>0</v>
      </c>
      <c r="H47" s="802">
        <f>H48</f>
        <v>0</v>
      </c>
      <c r="I47" s="802">
        <f>I48</f>
        <v>0</v>
      </c>
      <c r="J47" s="802">
        <f>J48</f>
        <v>0</v>
      </c>
      <c r="K47" s="803">
        <f t="shared" si="0"/>
        <v>0</v>
      </c>
      <c r="L47" s="803">
        <v>0</v>
      </c>
      <c r="M47" s="226"/>
    </row>
    <row r="48" spans="1:13" s="3" customFormat="1" ht="35.1" customHeight="1" x14ac:dyDescent="0.15">
      <c r="A48" s="337"/>
      <c r="B48" s="338"/>
      <c r="C48" s="804"/>
      <c r="D48" s="804"/>
      <c r="E48" s="804"/>
      <c r="F48" s="804"/>
      <c r="G48" s="811"/>
      <c r="H48" s="804"/>
      <c r="I48" s="804"/>
      <c r="J48" s="804"/>
      <c r="K48" s="805">
        <f t="shared" si="0"/>
        <v>0</v>
      </c>
      <c r="L48" s="800"/>
      <c r="M48" s="226"/>
    </row>
    <row r="49" spans="1:13" s="3" customFormat="1" ht="35.1" customHeight="1" x14ac:dyDescent="0.15">
      <c r="A49" s="335" t="s">
        <v>683</v>
      </c>
      <c r="B49" s="336"/>
      <c r="C49" s="802">
        <f>C50</f>
        <v>0</v>
      </c>
      <c r="D49" s="802">
        <f>D50</f>
        <v>0</v>
      </c>
      <c r="E49" s="802">
        <f>E50</f>
        <v>0</v>
      </c>
      <c r="F49" s="802">
        <f>F50</f>
        <v>0</v>
      </c>
      <c r="G49" s="810">
        <f t="shared" si="3"/>
        <v>0</v>
      </c>
      <c r="H49" s="802">
        <f>H50</f>
        <v>0</v>
      </c>
      <c r="I49" s="802">
        <f>I50</f>
        <v>0</v>
      </c>
      <c r="J49" s="802">
        <f>J50</f>
        <v>0</v>
      </c>
      <c r="K49" s="803">
        <f t="shared" si="0"/>
        <v>0</v>
      </c>
      <c r="L49" s="803">
        <v>0</v>
      </c>
      <c r="M49" s="226"/>
    </row>
    <row r="50" spans="1:13" s="3" customFormat="1" ht="35.1" customHeight="1" x14ac:dyDescent="0.15">
      <c r="A50" s="337"/>
      <c r="B50" s="338"/>
      <c r="C50" s="804"/>
      <c r="D50" s="804"/>
      <c r="E50" s="804"/>
      <c r="F50" s="804"/>
      <c r="G50" s="811"/>
      <c r="H50" s="804"/>
      <c r="I50" s="804"/>
      <c r="J50" s="804"/>
      <c r="K50" s="805">
        <f t="shared" si="0"/>
        <v>0</v>
      </c>
      <c r="L50" s="806"/>
      <c r="M50" s="226"/>
    </row>
    <row r="51" spans="1:13" s="3" customFormat="1" ht="35.1" customHeight="1" x14ac:dyDescent="0.15">
      <c r="A51" s="340" t="s">
        <v>96</v>
      </c>
      <c r="B51" s="340"/>
      <c r="C51" s="799">
        <f>SUM(C4,C31,C33,C35,C37,C39,C41,C43,C45,C47,C49)</f>
        <v>255442657</v>
      </c>
      <c r="D51" s="799"/>
      <c r="E51" s="799"/>
      <c r="F51" s="799"/>
      <c r="G51" s="808"/>
      <c r="H51" s="800"/>
      <c r="I51" s="800"/>
      <c r="J51" s="800"/>
      <c r="K51" s="805">
        <f t="shared" si="0"/>
        <v>255442657</v>
      </c>
      <c r="L51" s="800">
        <v>6919788303</v>
      </c>
      <c r="M51" s="226"/>
    </row>
    <row r="52" spans="1:13" s="3" customFormat="1" ht="4.9000000000000004" customHeight="1" x14ac:dyDescent="0.15">
      <c r="A52" s="232"/>
      <c r="B52" s="232"/>
      <c r="C52" s="232"/>
      <c r="D52" s="232"/>
      <c r="E52" s="232"/>
      <c r="F52" s="232"/>
      <c r="G52" s="812"/>
      <c r="H52" s="233"/>
      <c r="I52" s="233"/>
      <c r="J52" s="233"/>
      <c r="K52" s="233"/>
      <c r="L52" s="233"/>
      <c r="M52" s="226"/>
    </row>
    <row r="53" spans="1:13" ht="6.6" customHeight="1" x14ac:dyDescent="0.15">
      <c r="A53" s="216"/>
      <c r="B53" s="216"/>
      <c r="C53" s="216"/>
      <c r="D53" s="216"/>
      <c r="E53" s="216"/>
      <c r="F53" s="216"/>
      <c r="G53" s="226"/>
      <c r="H53" s="216"/>
      <c r="I53" s="216"/>
      <c r="J53" s="216"/>
      <c r="K53" s="216"/>
      <c r="L53" s="216"/>
      <c r="M53" s="205"/>
    </row>
    <row r="54" spans="1:13" ht="1.9" customHeight="1" x14ac:dyDescent="0.15">
      <c r="G54" s="216"/>
    </row>
  </sheetData>
  <mergeCells count="2">
    <mergeCell ref="A5:A6"/>
    <mergeCell ref="G2:J2"/>
  </mergeCells>
  <phoneticPr fontId="8"/>
  <printOptions horizontalCentered="1"/>
  <pageMargins left="0.19685039370078741" right="0.19685039370078741" top="0.39370078740157483" bottom="0.15748031496062992" header="0.31496062992125984" footer="0.31496062992125984"/>
  <pageSetup paperSize="9" scale="49" orientation="portrait" r:id="rId1"/>
  <colBreaks count="1" manualBreakCount="1">
    <brk id="12" max="3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223"/>
  <sheetViews>
    <sheetView view="pageBreakPreview" zoomScale="115" zoomScaleNormal="85" zoomScaleSheetLayoutView="115" workbookViewId="0">
      <selection activeCell="I43" sqref="I43:K43"/>
    </sheetView>
  </sheetViews>
  <sheetFormatPr defaultColWidth="8.875" defaultRowHeight="13.5" x14ac:dyDescent="0.15"/>
  <cols>
    <col min="1" max="1" width="11.625" style="502" customWidth="1"/>
    <col min="2" max="11" width="12.5" style="472" customWidth="1"/>
    <col min="12" max="12" width="2.125" style="472" customWidth="1"/>
    <col min="13" max="13" width="11.625" style="502" customWidth="1"/>
    <col min="14" max="23" width="12.5" style="472" customWidth="1"/>
    <col min="24" max="24" width="2.125" style="472" customWidth="1"/>
    <col min="25" max="25" width="11.625" style="502" customWidth="1"/>
    <col min="26" max="35" width="12.5" style="472" customWidth="1"/>
    <col min="36" max="36" width="2.125" style="472" customWidth="1"/>
    <col min="37" max="37" width="11.625" style="502" customWidth="1"/>
    <col min="38" max="47" width="12.5" style="472" customWidth="1"/>
    <col min="48" max="48" width="2.125" style="472" customWidth="1"/>
    <col min="49" max="49" width="11.625" style="502" customWidth="1"/>
    <col min="50" max="50" width="6.125" style="472" customWidth="1"/>
    <col min="51" max="60" width="12.5" style="472" customWidth="1"/>
    <col min="61" max="61" width="2.125" style="472" customWidth="1"/>
    <col min="62" max="62" width="11.625" style="472" customWidth="1"/>
    <col min="63" max="16384" width="8.875" style="472"/>
  </cols>
  <sheetData>
    <row r="1" spans="1:82" x14ac:dyDescent="0.15">
      <c r="A1" s="743" t="s">
        <v>637</v>
      </c>
    </row>
    <row r="2" spans="1:82" ht="14.25" x14ac:dyDescent="0.15">
      <c r="A2" s="470">
        <v>1</v>
      </c>
      <c r="B2" s="471" t="s">
        <v>234</v>
      </c>
      <c r="C2" s="471"/>
      <c r="M2" s="470">
        <v>2</v>
      </c>
      <c r="N2" s="471" t="s">
        <v>369</v>
      </c>
      <c r="O2" s="471"/>
      <c r="P2" s="471"/>
      <c r="Q2" s="471"/>
      <c r="Y2" s="470">
        <v>3</v>
      </c>
      <c r="Z2" s="471" t="s">
        <v>370</v>
      </c>
      <c r="AK2" s="473">
        <v>4</v>
      </c>
      <c r="AL2" s="1197" t="s">
        <v>371</v>
      </c>
      <c r="AM2" s="1197"/>
      <c r="AN2" s="1197"/>
      <c r="AO2" s="1197"/>
      <c r="AW2" s="473">
        <v>5</v>
      </c>
      <c r="AX2" s="471" t="s">
        <v>372</v>
      </c>
      <c r="AY2" s="471"/>
      <c r="AZ2" s="471"/>
      <c r="BA2" s="471"/>
    </row>
    <row r="3" spans="1:82" ht="14.25" x14ac:dyDescent="0.15">
      <c r="A3" s="470" t="s">
        <v>373</v>
      </c>
      <c r="B3" s="1198" t="s">
        <v>524</v>
      </c>
      <c r="C3" s="1198"/>
      <c r="K3" s="474" t="s">
        <v>374</v>
      </c>
      <c r="M3" s="470" t="s">
        <v>373</v>
      </c>
      <c r="N3" s="475" t="s">
        <v>530</v>
      </c>
      <c r="O3" s="476"/>
      <c r="P3" s="476"/>
      <c r="Q3" s="476"/>
      <c r="W3" s="474" t="s">
        <v>374</v>
      </c>
      <c r="Y3" s="470" t="s">
        <v>373</v>
      </c>
      <c r="Z3" s="475" t="s">
        <v>527</v>
      </c>
      <c r="AA3" s="476"/>
      <c r="AB3" s="476"/>
      <c r="AC3" s="476"/>
      <c r="AI3" s="474" t="s">
        <v>374</v>
      </c>
      <c r="AK3" s="470" t="s">
        <v>373</v>
      </c>
      <c r="AL3" s="1198" t="s">
        <v>532</v>
      </c>
      <c r="AM3" s="1198"/>
      <c r="AN3" s="1198"/>
      <c r="AO3" s="1198"/>
      <c r="AU3" s="474" t="s">
        <v>374</v>
      </c>
      <c r="AW3" s="470" t="s">
        <v>373</v>
      </c>
      <c r="AX3" s="475" t="s">
        <v>318</v>
      </c>
      <c r="AY3" s="476"/>
      <c r="AZ3" s="476"/>
      <c r="BA3" s="476"/>
      <c r="BD3" s="472">
        <f>ROUND((④収入未済調査!BB6+④収入未済調査!BB21+④収入未済調査!BB36+④収入未済調査!BB51-④収入未済調査!BB8-④収入未済調査!BB23-④収入未済調査!BB38-④収入未済調査!BB53)/1000,0)</f>
        <v>0</v>
      </c>
      <c r="BH3" s="474" t="s">
        <v>374</v>
      </c>
      <c r="BJ3" s="477" t="s">
        <v>375</v>
      </c>
      <c r="BX3" s="474" t="s">
        <v>374</v>
      </c>
    </row>
    <row r="4" spans="1:82" x14ac:dyDescent="0.15">
      <c r="A4" s="1199"/>
      <c r="B4" s="1199"/>
      <c r="C4" s="1200" t="s">
        <v>376</v>
      </c>
      <c r="D4" s="1201"/>
      <c r="E4" s="1202"/>
      <c r="F4" s="1200" t="s">
        <v>377</v>
      </c>
      <c r="G4" s="1201"/>
      <c r="H4" s="1202"/>
      <c r="I4" s="1200" t="s">
        <v>96</v>
      </c>
      <c r="J4" s="1201"/>
      <c r="K4" s="1202"/>
      <c r="M4" s="1199"/>
      <c r="N4" s="1199"/>
      <c r="O4" s="1200" t="s">
        <v>376</v>
      </c>
      <c r="P4" s="1201"/>
      <c r="Q4" s="1202"/>
      <c r="R4" s="1200" t="s">
        <v>377</v>
      </c>
      <c r="S4" s="1201"/>
      <c r="T4" s="1202"/>
      <c r="U4" s="1200" t="s">
        <v>96</v>
      </c>
      <c r="V4" s="1201"/>
      <c r="W4" s="1202"/>
      <c r="Y4" s="1199"/>
      <c r="Z4" s="1199"/>
      <c r="AA4" s="1200" t="s">
        <v>376</v>
      </c>
      <c r="AB4" s="1201"/>
      <c r="AC4" s="1202"/>
      <c r="AD4" s="1200" t="s">
        <v>377</v>
      </c>
      <c r="AE4" s="1201"/>
      <c r="AF4" s="1202"/>
      <c r="AG4" s="1200" t="s">
        <v>96</v>
      </c>
      <c r="AH4" s="1201"/>
      <c r="AI4" s="1202"/>
      <c r="AK4" s="1199"/>
      <c r="AL4" s="1199"/>
      <c r="AM4" s="1200" t="s">
        <v>376</v>
      </c>
      <c r="AN4" s="1201"/>
      <c r="AO4" s="1202"/>
      <c r="AP4" s="1200" t="s">
        <v>377</v>
      </c>
      <c r="AQ4" s="1201"/>
      <c r="AR4" s="1202"/>
      <c r="AS4" s="1200" t="s">
        <v>96</v>
      </c>
      <c r="AT4" s="1201"/>
      <c r="AU4" s="1202"/>
      <c r="AW4" s="1206"/>
      <c r="AX4" s="1207"/>
      <c r="AY4" s="1208"/>
      <c r="AZ4" s="1200" t="s">
        <v>376</v>
      </c>
      <c r="BA4" s="1201"/>
      <c r="BB4" s="1202"/>
      <c r="BC4" s="1200" t="s">
        <v>377</v>
      </c>
      <c r="BD4" s="1201"/>
      <c r="BE4" s="1202"/>
      <c r="BF4" s="1200" t="s">
        <v>96</v>
      </c>
      <c r="BG4" s="1201"/>
      <c r="BH4" s="1202"/>
      <c r="BJ4" s="478" t="s">
        <v>378</v>
      </c>
      <c r="BK4" s="1204" t="s">
        <v>379</v>
      </c>
      <c r="BL4" s="1205"/>
      <c r="BM4" s="1204" t="s">
        <v>276</v>
      </c>
      <c r="BN4" s="1205"/>
      <c r="BO4" s="1204" t="s">
        <v>380</v>
      </c>
      <c r="BP4" s="1205"/>
      <c r="BQ4" s="1204" t="s">
        <v>277</v>
      </c>
      <c r="BR4" s="1205"/>
      <c r="BS4" s="1204" t="s">
        <v>381</v>
      </c>
      <c r="BT4" s="1205"/>
      <c r="BU4" s="1204" t="s">
        <v>382</v>
      </c>
      <c r="BV4" s="1205"/>
      <c r="BW4" s="1204" t="s">
        <v>383</v>
      </c>
      <c r="BX4" s="1205"/>
      <c r="BY4" s="1209" t="s">
        <v>384</v>
      </c>
      <c r="BZ4" s="1205"/>
      <c r="CA4" s="1209" t="s">
        <v>385</v>
      </c>
      <c r="CB4" s="1205"/>
      <c r="CC4" s="1209" t="s">
        <v>386</v>
      </c>
      <c r="CD4" s="1205"/>
    </row>
    <row r="5" spans="1:82" x14ac:dyDescent="0.15">
      <c r="A5" s="479" t="s">
        <v>387</v>
      </c>
      <c r="B5" s="479" t="s">
        <v>388</v>
      </c>
      <c r="C5" s="479" t="s">
        <v>389</v>
      </c>
      <c r="D5" s="479" t="s">
        <v>390</v>
      </c>
      <c r="E5" s="479" t="s">
        <v>391</v>
      </c>
      <c r="F5" s="479" t="s">
        <v>389</v>
      </c>
      <c r="G5" s="479" t="s">
        <v>390</v>
      </c>
      <c r="H5" s="479" t="s">
        <v>391</v>
      </c>
      <c r="I5" s="479" t="s">
        <v>389</v>
      </c>
      <c r="J5" s="479" t="s">
        <v>390</v>
      </c>
      <c r="K5" s="479" t="s">
        <v>391</v>
      </c>
      <c r="M5" s="479" t="s">
        <v>387</v>
      </c>
      <c r="N5" s="479" t="s">
        <v>388</v>
      </c>
      <c r="O5" s="479" t="s">
        <v>389</v>
      </c>
      <c r="P5" s="479" t="s">
        <v>390</v>
      </c>
      <c r="Q5" s="479" t="s">
        <v>391</v>
      </c>
      <c r="R5" s="479" t="s">
        <v>389</v>
      </c>
      <c r="S5" s="479" t="s">
        <v>390</v>
      </c>
      <c r="T5" s="479" t="s">
        <v>391</v>
      </c>
      <c r="U5" s="479" t="s">
        <v>389</v>
      </c>
      <c r="V5" s="479" t="s">
        <v>390</v>
      </c>
      <c r="W5" s="479" t="s">
        <v>391</v>
      </c>
      <c r="Y5" s="479" t="s">
        <v>387</v>
      </c>
      <c r="Z5" s="479" t="s">
        <v>388</v>
      </c>
      <c r="AA5" s="479" t="s">
        <v>389</v>
      </c>
      <c r="AB5" s="479" t="s">
        <v>390</v>
      </c>
      <c r="AC5" s="479" t="s">
        <v>391</v>
      </c>
      <c r="AD5" s="479" t="s">
        <v>389</v>
      </c>
      <c r="AE5" s="479" t="s">
        <v>390</v>
      </c>
      <c r="AF5" s="479" t="s">
        <v>391</v>
      </c>
      <c r="AG5" s="479" t="s">
        <v>389</v>
      </c>
      <c r="AH5" s="479" t="s">
        <v>390</v>
      </c>
      <c r="AI5" s="479" t="s">
        <v>391</v>
      </c>
      <c r="AK5" s="479" t="s">
        <v>387</v>
      </c>
      <c r="AL5" s="479" t="s">
        <v>388</v>
      </c>
      <c r="AM5" s="479" t="s">
        <v>389</v>
      </c>
      <c r="AN5" s="479" t="s">
        <v>390</v>
      </c>
      <c r="AO5" s="479" t="s">
        <v>391</v>
      </c>
      <c r="AP5" s="479" t="s">
        <v>389</v>
      </c>
      <c r="AQ5" s="479" t="s">
        <v>390</v>
      </c>
      <c r="AR5" s="479" t="s">
        <v>391</v>
      </c>
      <c r="AS5" s="479" t="s">
        <v>389</v>
      </c>
      <c r="AT5" s="479" t="s">
        <v>390</v>
      </c>
      <c r="AU5" s="479" t="s">
        <v>391</v>
      </c>
      <c r="AW5" s="480" t="s">
        <v>387</v>
      </c>
      <c r="AX5" s="479"/>
      <c r="AY5" s="479" t="s">
        <v>388</v>
      </c>
      <c r="AZ5" s="479" t="s">
        <v>389</v>
      </c>
      <c r="BA5" s="479" t="s">
        <v>390</v>
      </c>
      <c r="BB5" s="479" t="s">
        <v>391</v>
      </c>
      <c r="BC5" s="479" t="s">
        <v>389</v>
      </c>
      <c r="BD5" s="479" t="s">
        <v>390</v>
      </c>
      <c r="BE5" s="479" t="s">
        <v>391</v>
      </c>
      <c r="BF5" s="479" t="s">
        <v>389</v>
      </c>
      <c r="BG5" s="479" t="s">
        <v>390</v>
      </c>
      <c r="BH5" s="479" t="s">
        <v>391</v>
      </c>
      <c r="BJ5" s="479" t="s">
        <v>387</v>
      </c>
      <c r="BK5" s="478" t="s">
        <v>392</v>
      </c>
      <c r="BL5" s="478" t="s">
        <v>393</v>
      </c>
      <c r="BM5" s="478" t="s">
        <v>392</v>
      </c>
      <c r="BN5" s="478" t="s">
        <v>393</v>
      </c>
      <c r="BO5" s="478" t="s">
        <v>392</v>
      </c>
      <c r="BP5" s="478" t="s">
        <v>393</v>
      </c>
      <c r="BQ5" s="478" t="s">
        <v>392</v>
      </c>
      <c r="BR5" s="478" t="s">
        <v>393</v>
      </c>
      <c r="BS5" s="478" t="s">
        <v>392</v>
      </c>
      <c r="BT5" s="478" t="s">
        <v>393</v>
      </c>
      <c r="BU5" s="478" t="s">
        <v>392</v>
      </c>
      <c r="BV5" s="478" t="s">
        <v>393</v>
      </c>
      <c r="BW5" s="478" t="s">
        <v>392</v>
      </c>
      <c r="BX5" s="478" t="s">
        <v>393</v>
      </c>
      <c r="BY5" s="478" t="s">
        <v>392</v>
      </c>
      <c r="BZ5" s="478" t="s">
        <v>393</v>
      </c>
      <c r="CA5" s="478" t="s">
        <v>392</v>
      </c>
      <c r="CB5" s="478" t="s">
        <v>393</v>
      </c>
      <c r="CC5" s="478" t="s">
        <v>392</v>
      </c>
      <c r="CD5" s="478" t="s">
        <v>393</v>
      </c>
    </row>
    <row r="6" spans="1:82" x14ac:dyDescent="0.15">
      <c r="A6" s="481" t="s">
        <v>457</v>
      </c>
      <c r="B6" s="482">
        <v>247082301</v>
      </c>
      <c r="C6" s="483">
        <v>234923332</v>
      </c>
      <c r="D6" s="483">
        <v>54783</v>
      </c>
      <c r="E6" s="483">
        <v>3391648</v>
      </c>
      <c r="F6" s="483">
        <v>1701209</v>
      </c>
      <c r="G6" s="483">
        <v>565865</v>
      </c>
      <c r="H6" s="483">
        <v>6445464</v>
      </c>
      <c r="I6" s="483">
        <f t="shared" ref="I6:K12" si="0">ROUND(SUM(C6,F6),0)</f>
        <v>236624541</v>
      </c>
      <c r="J6" s="483">
        <f t="shared" si="0"/>
        <v>620648</v>
      </c>
      <c r="K6" s="483">
        <f t="shared" si="0"/>
        <v>9837112</v>
      </c>
      <c r="M6" s="481" t="str">
        <f>$A$6</f>
        <v>Ｈ27</v>
      </c>
      <c r="N6" s="482">
        <f>25662445+11470</f>
        <v>25673915</v>
      </c>
      <c r="O6" s="483">
        <f>25662445</f>
        <v>25662445</v>
      </c>
      <c r="P6" s="483"/>
      <c r="Q6" s="483"/>
      <c r="R6" s="483">
        <v>11470</v>
      </c>
      <c r="S6" s="483"/>
      <c r="T6" s="483"/>
      <c r="U6" s="483">
        <f t="shared" ref="U6:W12" si="1">ROUND(SUM(O6,R6),0)</f>
        <v>25673915</v>
      </c>
      <c r="V6" s="483">
        <f t="shared" si="1"/>
        <v>0</v>
      </c>
      <c r="W6" s="483">
        <f t="shared" si="1"/>
        <v>0</v>
      </c>
      <c r="Y6" s="481" t="str">
        <f>$A$6</f>
        <v>Ｈ27</v>
      </c>
      <c r="Z6" s="482">
        <v>106643855</v>
      </c>
      <c r="AA6" s="483">
        <v>91057586</v>
      </c>
      <c r="AB6" s="483">
        <v>0</v>
      </c>
      <c r="AC6" s="483">
        <v>905700</v>
      </c>
      <c r="AD6" s="483">
        <v>1122978</v>
      </c>
      <c r="AE6" s="483">
        <v>0</v>
      </c>
      <c r="AF6" s="483">
        <v>13557591</v>
      </c>
      <c r="AG6" s="483">
        <f t="shared" ref="AG6:AI12" si="2">ROUND(SUM(AA6,AD6),0)</f>
        <v>92180564</v>
      </c>
      <c r="AH6" s="483">
        <f t="shared" si="2"/>
        <v>0</v>
      </c>
      <c r="AI6" s="483">
        <f t="shared" si="2"/>
        <v>14463291</v>
      </c>
      <c r="AK6" s="481" t="str">
        <f>$A$6</f>
        <v>Ｈ27</v>
      </c>
      <c r="AL6" s="482">
        <v>39863880</v>
      </c>
      <c r="AM6" s="483">
        <f>39863743-7500</f>
        <v>39856243</v>
      </c>
      <c r="AN6" s="483">
        <v>0</v>
      </c>
      <c r="AO6" s="483">
        <v>137</v>
      </c>
      <c r="AP6" s="483">
        <v>7500</v>
      </c>
      <c r="AQ6" s="483">
        <v>0</v>
      </c>
      <c r="AR6" s="483">
        <v>0</v>
      </c>
      <c r="AS6" s="483">
        <f t="shared" ref="AS6:AU12" si="3">ROUND(SUM(AM6,AP6),0)</f>
        <v>39863743</v>
      </c>
      <c r="AT6" s="483">
        <f t="shared" si="3"/>
        <v>0</v>
      </c>
      <c r="AU6" s="483">
        <f t="shared" si="3"/>
        <v>137</v>
      </c>
      <c r="AW6" s="484" t="str">
        <f>$A$6</f>
        <v>Ｈ27</v>
      </c>
      <c r="AX6" s="485" t="s">
        <v>394</v>
      </c>
      <c r="AY6" s="482"/>
      <c r="AZ6" s="483"/>
      <c r="BA6" s="483"/>
      <c r="BB6" s="483"/>
      <c r="BC6" s="483"/>
      <c r="BD6" s="483"/>
      <c r="BE6" s="483">
        <v>17632</v>
      </c>
      <c r="BF6" s="483">
        <f t="shared" ref="BF6:BH14" si="4">ROUND(SUM(AZ6,BC6),0)</f>
        <v>0</v>
      </c>
      <c r="BG6" s="483">
        <f t="shared" si="4"/>
        <v>0</v>
      </c>
      <c r="BH6" s="483">
        <f t="shared" si="4"/>
        <v>17632</v>
      </c>
      <c r="BJ6" s="481" t="str">
        <f>$A$6</f>
        <v>Ｈ27</v>
      </c>
      <c r="BK6" s="486"/>
      <c r="BL6" s="486"/>
      <c r="BM6" s="486"/>
      <c r="BN6" s="486"/>
      <c r="BO6" s="486"/>
      <c r="BP6" s="486"/>
      <c r="BQ6" s="486"/>
      <c r="BR6" s="486"/>
      <c r="BS6" s="486"/>
      <c r="BT6" s="486"/>
      <c r="BU6" s="486"/>
      <c r="BV6" s="486"/>
      <c r="BW6" s="486"/>
      <c r="BX6" s="486"/>
      <c r="BY6" s="486"/>
      <c r="BZ6" s="486"/>
      <c r="CA6" s="486"/>
      <c r="CB6" s="486"/>
      <c r="CC6" s="486"/>
      <c r="CD6" s="486"/>
    </row>
    <row r="7" spans="1:82" x14ac:dyDescent="0.15">
      <c r="A7" s="481" t="str">
        <f t="shared" ref="A7:A12" si="5">"H"&amp;RIGHT(A6,2)-1</f>
        <v>H26</v>
      </c>
      <c r="B7" s="482">
        <v>243729137</v>
      </c>
      <c r="C7" s="483">
        <v>232290359</v>
      </c>
      <c r="D7" s="483">
        <v>25175</v>
      </c>
      <c r="E7" s="483">
        <v>3205603</v>
      </c>
      <c r="F7" s="483">
        <v>1586886</v>
      </c>
      <c r="G7" s="483">
        <v>1114179</v>
      </c>
      <c r="H7" s="483">
        <v>5506935</v>
      </c>
      <c r="I7" s="483">
        <f t="shared" si="0"/>
        <v>233877245</v>
      </c>
      <c r="J7" s="483">
        <f t="shared" si="0"/>
        <v>1139354</v>
      </c>
      <c r="K7" s="483">
        <f t="shared" si="0"/>
        <v>8712538</v>
      </c>
      <c r="M7" s="481" t="str">
        <f>$A$7</f>
        <v>H26</v>
      </c>
      <c r="N7" s="482">
        <v>29176100</v>
      </c>
      <c r="O7" s="483">
        <v>29164630</v>
      </c>
      <c r="P7" s="483"/>
      <c r="Q7" s="483">
        <v>11470</v>
      </c>
      <c r="R7" s="483"/>
      <c r="S7" s="483"/>
      <c r="T7" s="483"/>
      <c r="U7" s="483">
        <f t="shared" si="1"/>
        <v>29164630</v>
      </c>
      <c r="V7" s="483">
        <f t="shared" si="1"/>
        <v>0</v>
      </c>
      <c r="W7" s="483">
        <f t="shared" si="1"/>
        <v>11470</v>
      </c>
      <c r="Y7" s="481" t="str">
        <f>$A$7</f>
        <v>H26</v>
      </c>
      <c r="Z7" s="482">
        <v>107353846</v>
      </c>
      <c r="AA7" s="483">
        <v>91685031</v>
      </c>
      <c r="AB7" s="483">
        <v>0</v>
      </c>
      <c r="AC7" s="483">
        <v>781165</v>
      </c>
      <c r="AD7" s="483">
        <v>988246</v>
      </c>
      <c r="AE7" s="483">
        <v>0</v>
      </c>
      <c r="AF7" s="483">
        <v>13899404</v>
      </c>
      <c r="AG7" s="483">
        <f t="shared" si="2"/>
        <v>92673277</v>
      </c>
      <c r="AH7" s="483">
        <f t="shared" si="2"/>
        <v>0</v>
      </c>
      <c r="AI7" s="483">
        <f t="shared" si="2"/>
        <v>14680569</v>
      </c>
      <c r="AK7" s="481" t="str">
        <f>$A$7</f>
        <v>H26</v>
      </c>
      <c r="AL7" s="482">
        <v>38727120</v>
      </c>
      <c r="AM7" s="483">
        <v>38719620</v>
      </c>
      <c r="AN7" s="483">
        <v>0</v>
      </c>
      <c r="AO7" s="483">
        <v>7500</v>
      </c>
      <c r="AP7" s="483">
        <v>0</v>
      </c>
      <c r="AQ7" s="483">
        <v>0</v>
      </c>
      <c r="AR7" s="483">
        <v>0</v>
      </c>
      <c r="AS7" s="483">
        <f t="shared" si="3"/>
        <v>38719620</v>
      </c>
      <c r="AT7" s="483">
        <f t="shared" si="3"/>
        <v>0</v>
      </c>
      <c r="AU7" s="483">
        <f t="shared" si="3"/>
        <v>7500</v>
      </c>
      <c r="AW7" s="487"/>
      <c r="AX7" s="485" t="s">
        <v>395</v>
      </c>
      <c r="AY7" s="482"/>
      <c r="AZ7" s="483"/>
      <c r="BA7" s="483"/>
      <c r="BB7" s="483"/>
      <c r="BC7" s="483"/>
      <c r="BD7" s="483"/>
      <c r="BE7" s="483"/>
      <c r="BF7" s="483">
        <f t="shared" si="4"/>
        <v>0</v>
      </c>
      <c r="BG7" s="483">
        <f t="shared" si="4"/>
        <v>0</v>
      </c>
      <c r="BH7" s="483">
        <f t="shared" si="4"/>
        <v>0</v>
      </c>
      <c r="BJ7" s="481" t="str">
        <f>$A$7</f>
        <v>H26</v>
      </c>
      <c r="BK7" s="486"/>
      <c r="BL7" s="486"/>
      <c r="BM7" s="486"/>
      <c r="BN7" s="486"/>
      <c r="BO7" s="486"/>
      <c r="BP7" s="486"/>
      <c r="BQ7" s="486"/>
      <c r="BR7" s="486"/>
      <c r="BS7" s="486"/>
      <c r="BT7" s="486"/>
      <c r="BU7" s="486"/>
      <c r="BV7" s="486"/>
      <c r="BW7" s="486"/>
      <c r="BX7" s="486"/>
      <c r="BY7" s="486"/>
      <c r="BZ7" s="486"/>
      <c r="CA7" s="486"/>
      <c r="CB7" s="486"/>
      <c r="CC7" s="486"/>
      <c r="CD7" s="486"/>
    </row>
    <row r="8" spans="1:82" x14ac:dyDescent="0.15">
      <c r="A8" s="481" t="str">
        <f t="shared" si="5"/>
        <v>H25</v>
      </c>
      <c r="B8" s="482">
        <v>239769647</v>
      </c>
      <c r="C8" s="483">
        <v>227798707</v>
      </c>
      <c r="D8" s="483">
        <v>27499</v>
      </c>
      <c r="E8" s="483">
        <v>1590581</v>
      </c>
      <c r="F8" s="483">
        <v>1709755</v>
      </c>
      <c r="G8" s="483">
        <v>2025686</v>
      </c>
      <c r="H8" s="483">
        <v>6617419</v>
      </c>
      <c r="I8" s="483">
        <f t="shared" si="0"/>
        <v>229508462</v>
      </c>
      <c r="J8" s="483">
        <f t="shared" si="0"/>
        <v>2053185</v>
      </c>
      <c r="K8" s="483">
        <f t="shared" si="0"/>
        <v>8208000</v>
      </c>
      <c r="M8" s="481" t="str">
        <f>$A$8</f>
        <v>H25</v>
      </c>
      <c r="N8" s="482">
        <v>28126792</v>
      </c>
      <c r="O8" s="483">
        <v>28126792</v>
      </c>
      <c r="P8" s="483"/>
      <c r="Q8" s="483"/>
      <c r="R8" s="483"/>
      <c r="S8" s="483"/>
      <c r="T8" s="483"/>
      <c r="U8" s="483">
        <f t="shared" si="1"/>
        <v>28126792</v>
      </c>
      <c r="V8" s="483">
        <f t="shared" si="1"/>
        <v>0</v>
      </c>
      <c r="W8" s="483">
        <f t="shared" si="1"/>
        <v>0</v>
      </c>
      <c r="Y8" s="481" t="str">
        <f>$A$8</f>
        <v>H25</v>
      </c>
      <c r="Z8" s="482">
        <v>109458422</v>
      </c>
      <c r="AA8" s="483">
        <v>93179050</v>
      </c>
      <c r="AB8" s="483">
        <v>0</v>
      </c>
      <c r="AC8" s="483">
        <v>534040</v>
      </c>
      <c r="AD8" s="483">
        <v>1392562</v>
      </c>
      <c r="AE8" s="483">
        <v>0</v>
      </c>
      <c r="AF8" s="483">
        <v>14353610</v>
      </c>
      <c r="AG8" s="483">
        <f t="shared" si="2"/>
        <v>94571612</v>
      </c>
      <c r="AH8" s="483">
        <f t="shared" si="2"/>
        <v>0</v>
      </c>
      <c r="AI8" s="483">
        <f t="shared" si="2"/>
        <v>14887650</v>
      </c>
      <c r="AK8" s="481" t="str">
        <f>$A$8</f>
        <v>H25</v>
      </c>
      <c r="AL8" s="482">
        <v>28596583</v>
      </c>
      <c r="AM8" s="483">
        <v>28596583</v>
      </c>
      <c r="AN8" s="483">
        <v>0</v>
      </c>
      <c r="AO8" s="483">
        <v>0</v>
      </c>
      <c r="AP8" s="483">
        <v>0</v>
      </c>
      <c r="AQ8" s="483">
        <v>0</v>
      </c>
      <c r="AR8" s="483">
        <v>0</v>
      </c>
      <c r="AS8" s="483">
        <f t="shared" si="3"/>
        <v>28596583</v>
      </c>
      <c r="AT8" s="483">
        <f t="shared" si="3"/>
        <v>0</v>
      </c>
      <c r="AU8" s="483">
        <f t="shared" si="3"/>
        <v>0</v>
      </c>
      <c r="AW8" s="484" t="str">
        <f>$A$7</f>
        <v>H26</v>
      </c>
      <c r="AX8" s="485" t="s">
        <v>394</v>
      </c>
      <c r="AY8" s="482"/>
      <c r="AZ8" s="483"/>
      <c r="BA8" s="483"/>
      <c r="BB8" s="483"/>
      <c r="BC8" s="483"/>
      <c r="BD8" s="483"/>
      <c r="BE8" s="483">
        <v>17632</v>
      </c>
      <c r="BF8" s="483">
        <f t="shared" si="4"/>
        <v>0</v>
      </c>
      <c r="BG8" s="483">
        <f t="shared" si="4"/>
        <v>0</v>
      </c>
      <c r="BH8" s="483">
        <f t="shared" si="4"/>
        <v>17632</v>
      </c>
      <c r="BJ8" s="481" t="str">
        <f>$A$8</f>
        <v>H25</v>
      </c>
      <c r="BK8" s="486"/>
      <c r="BL8" s="486"/>
      <c r="BM8" s="486"/>
      <c r="BN8" s="486"/>
      <c r="BO8" s="486"/>
      <c r="BP8" s="486"/>
      <c r="BQ8" s="486"/>
      <c r="BR8" s="486"/>
      <c r="BS8" s="486"/>
      <c r="BT8" s="486"/>
      <c r="BU8" s="486"/>
      <c r="BV8" s="486"/>
      <c r="BW8" s="486"/>
      <c r="BX8" s="486"/>
      <c r="BY8" s="486"/>
      <c r="BZ8" s="486"/>
      <c r="CA8" s="486"/>
      <c r="CB8" s="486"/>
      <c r="CC8" s="486"/>
      <c r="CD8" s="486"/>
    </row>
    <row r="9" spans="1:82" x14ac:dyDescent="0.15">
      <c r="A9" s="481" t="str">
        <f t="shared" si="5"/>
        <v>H24</v>
      </c>
      <c r="B9" s="482">
        <v>246522628</v>
      </c>
      <c r="C9" s="483">
        <v>232527275</v>
      </c>
      <c r="D9" s="483">
        <v>37892</v>
      </c>
      <c r="E9" s="483">
        <v>1653583</v>
      </c>
      <c r="F9" s="483">
        <v>2823949</v>
      </c>
      <c r="G9" s="483">
        <v>780652</v>
      </c>
      <c r="H9" s="483">
        <v>8699277</v>
      </c>
      <c r="I9" s="483">
        <f t="shared" si="0"/>
        <v>235351224</v>
      </c>
      <c r="J9" s="483">
        <f t="shared" si="0"/>
        <v>818544</v>
      </c>
      <c r="K9" s="483">
        <f t="shared" si="0"/>
        <v>10352860</v>
      </c>
      <c r="M9" s="481" t="str">
        <f>$A$9</f>
        <v>H24</v>
      </c>
      <c r="N9" s="482">
        <f>38520626+1374</f>
        <v>38522000</v>
      </c>
      <c r="O9" s="483">
        <f>38520626</f>
        <v>38520626</v>
      </c>
      <c r="P9" s="483"/>
      <c r="Q9" s="483"/>
      <c r="R9" s="483">
        <v>1374</v>
      </c>
      <c r="S9" s="483"/>
      <c r="T9" s="483"/>
      <c r="U9" s="483">
        <f t="shared" si="1"/>
        <v>38522000</v>
      </c>
      <c r="V9" s="483">
        <f t="shared" si="1"/>
        <v>0</v>
      </c>
      <c r="W9" s="483">
        <f t="shared" si="1"/>
        <v>0</v>
      </c>
      <c r="Y9" s="481" t="str">
        <f>$A$9</f>
        <v>H24</v>
      </c>
      <c r="Z9" s="482">
        <v>108953210</v>
      </c>
      <c r="AA9" s="483">
        <v>91854030</v>
      </c>
      <c r="AB9" s="483">
        <v>0</v>
      </c>
      <c r="AC9" s="483">
        <v>473670</v>
      </c>
      <c r="AD9" s="483">
        <v>1353008</v>
      </c>
      <c r="AE9" s="483">
        <v>0</v>
      </c>
      <c r="AF9" s="483">
        <v>15272502</v>
      </c>
      <c r="AG9" s="483">
        <f t="shared" si="2"/>
        <v>93207038</v>
      </c>
      <c r="AH9" s="483">
        <f t="shared" si="2"/>
        <v>0</v>
      </c>
      <c r="AI9" s="483">
        <f t="shared" si="2"/>
        <v>15746172</v>
      </c>
      <c r="AK9" s="481" t="str">
        <f>$A$9</f>
        <v>H24</v>
      </c>
      <c r="AL9" s="482">
        <v>28498149</v>
      </c>
      <c r="AM9" s="483">
        <v>28498149</v>
      </c>
      <c r="AN9" s="483">
        <v>0</v>
      </c>
      <c r="AO9" s="483">
        <v>0</v>
      </c>
      <c r="AP9" s="483">
        <v>0</v>
      </c>
      <c r="AQ9" s="483">
        <v>0</v>
      </c>
      <c r="AR9" s="483">
        <v>0</v>
      </c>
      <c r="AS9" s="483">
        <f t="shared" si="3"/>
        <v>28498149</v>
      </c>
      <c r="AT9" s="483">
        <f t="shared" si="3"/>
        <v>0</v>
      </c>
      <c r="AU9" s="483">
        <f t="shared" si="3"/>
        <v>0</v>
      </c>
      <c r="AW9" s="488"/>
      <c r="AX9" s="485" t="s">
        <v>395</v>
      </c>
      <c r="AY9" s="482"/>
      <c r="AZ9" s="483"/>
      <c r="BA9" s="483"/>
      <c r="BB9" s="483"/>
      <c r="BC9" s="483"/>
      <c r="BD9" s="483"/>
      <c r="BE9" s="483"/>
      <c r="BF9" s="483">
        <f t="shared" si="4"/>
        <v>0</v>
      </c>
      <c r="BG9" s="483">
        <f t="shared" si="4"/>
        <v>0</v>
      </c>
      <c r="BH9" s="483">
        <f t="shared" si="4"/>
        <v>0</v>
      </c>
      <c r="BJ9" s="481" t="str">
        <f>$A$9</f>
        <v>H24</v>
      </c>
      <c r="BK9" s="486"/>
      <c r="BL9" s="486"/>
      <c r="BM9" s="486"/>
      <c r="BN9" s="486"/>
      <c r="BO9" s="486"/>
      <c r="BP9" s="486"/>
      <c r="BQ9" s="486"/>
      <c r="BR9" s="486"/>
      <c r="BS9" s="486"/>
      <c r="BT9" s="486"/>
      <c r="BU9" s="486"/>
      <c r="BV9" s="486"/>
      <c r="BW9" s="486"/>
      <c r="BX9" s="486"/>
      <c r="BY9" s="486"/>
      <c r="BZ9" s="486"/>
      <c r="CA9" s="486"/>
      <c r="CB9" s="486"/>
      <c r="CC9" s="486"/>
      <c r="CD9" s="486"/>
    </row>
    <row r="10" spans="1:82" x14ac:dyDescent="0.15">
      <c r="A10" s="481" t="str">
        <f t="shared" si="5"/>
        <v>H23</v>
      </c>
      <c r="B10" s="482">
        <v>237047980</v>
      </c>
      <c r="C10" s="483">
        <v>219868740</v>
      </c>
      <c r="D10" s="483">
        <v>10530</v>
      </c>
      <c r="E10" s="483">
        <v>2046657</v>
      </c>
      <c r="F10" s="483">
        <v>4351532</v>
      </c>
      <c r="G10" s="483">
        <v>513300</v>
      </c>
      <c r="H10" s="483">
        <v>10257221</v>
      </c>
      <c r="I10" s="483">
        <f t="shared" si="0"/>
        <v>224220272</v>
      </c>
      <c r="J10" s="483">
        <f t="shared" si="0"/>
        <v>523830</v>
      </c>
      <c r="K10" s="483">
        <f t="shared" si="0"/>
        <v>12303878</v>
      </c>
      <c r="M10" s="481" t="str">
        <f>$A$10</f>
        <v>H23</v>
      </c>
      <c r="N10" s="482">
        <v>25297800</v>
      </c>
      <c r="O10" s="483">
        <v>25296426</v>
      </c>
      <c r="P10" s="483"/>
      <c r="Q10" s="483">
        <v>1374</v>
      </c>
      <c r="R10" s="483"/>
      <c r="S10" s="483"/>
      <c r="T10" s="483"/>
      <c r="U10" s="483">
        <f t="shared" si="1"/>
        <v>25296426</v>
      </c>
      <c r="V10" s="483">
        <f t="shared" si="1"/>
        <v>0</v>
      </c>
      <c r="W10" s="483">
        <f t="shared" si="1"/>
        <v>1374</v>
      </c>
      <c r="Y10" s="481" t="str">
        <f>$A$10</f>
        <v>H23</v>
      </c>
      <c r="Z10" s="482">
        <v>112799880</v>
      </c>
      <c r="AA10" s="483">
        <f>40680280+37639670+9623540+4349400</f>
        <v>92292890</v>
      </c>
      <c r="AB10" s="483">
        <v>0</v>
      </c>
      <c r="AC10" s="775">
        <v>260700</v>
      </c>
      <c r="AD10" s="775">
        <f>3259980+40000+28100</f>
        <v>3328080</v>
      </c>
      <c r="AE10" s="775">
        <v>553400</v>
      </c>
      <c r="AF10" s="775">
        <v>16364810</v>
      </c>
      <c r="AG10" s="483">
        <f t="shared" si="2"/>
        <v>95620970</v>
      </c>
      <c r="AH10" s="483">
        <f t="shared" si="2"/>
        <v>553400</v>
      </c>
      <c r="AI10" s="483">
        <f t="shared" si="2"/>
        <v>16625510</v>
      </c>
      <c r="AK10" s="481" t="str">
        <f>$A$10</f>
        <v>H23</v>
      </c>
      <c r="AL10" s="482">
        <v>29377009</v>
      </c>
      <c r="AM10" s="483">
        <v>29377009</v>
      </c>
      <c r="AN10" s="483">
        <v>0</v>
      </c>
      <c r="AO10" s="483">
        <v>0</v>
      </c>
      <c r="AP10" s="483">
        <v>0</v>
      </c>
      <c r="AQ10" s="483">
        <v>0</v>
      </c>
      <c r="AR10" s="483">
        <v>0</v>
      </c>
      <c r="AS10" s="483">
        <f t="shared" si="3"/>
        <v>29377009</v>
      </c>
      <c r="AT10" s="483">
        <f t="shared" si="3"/>
        <v>0</v>
      </c>
      <c r="AU10" s="483">
        <f t="shared" si="3"/>
        <v>0</v>
      </c>
      <c r="AW10" s="489" t="str">
        <f>$A$8</f>
        <v>H25</v>
      </c>
      <c r="AX10" s="481"/>
      <c r="AY10" s="482"/>
      <c r="AZ10" s="483"/>
      <c r="BA10" s="483"/>
      <c r="BB10" s="483"/>
      <c r="BC10" s="483"/>
      <c r="BD10" s="483"/>
      <c r="BE10" s="483">
        <v>17632</v>
      </c>
      <c r="BF10" s="483">
        <f t="shared" si="4"/>
        <v>0</v>
      </c>
      <c r="BG10" s="483">
        <f t="shared" si="4"/>
        <v>0</v>
      </c>
      <c r="BH10" s="483">
        <f t="shared" si="4"/>
        <v>17632</v>
      </c>
      <c r="BJ10" s="481" t="str">
        <f>$A$10</f>
        <v>H23</v>
      </c>
      <c r="BK10" s="486"/>
      <c r="BL10" s="486"/>
      <c r="BM10" s="486"/>
      <c r="BN10" s="486"/>
      <c r="BO10" s="486"/>
      <c r="BP10" s="486"/>
      <c r="BQ10" s="486"/>
      <c r="BR10" s="486"/>
      <c r="BS10" s="486"/>
      <c r="BT10" s="486"/>
      <c r="BU10" s="486"/>
      <c r="BV10" s="486"/>
      <c r="BW10" s="486"/>
      <c r="BX10" s="486"/>
      <c r="BY10" s="486"/>
      <c r="BZ10" s="486"/>
      <c r="CA10" s="486"/>
      <c r="CB10" s="486"/>
      <c r="CC10" s="486"/>
      <c r="CD10" s="486"/>
    </row>
    <row r="11" spans="1:82" x14ac:dyDescent="0.15">
      <c r="A11" s="481" t="str">
        <f t="shared" si="5"/>
        <v>H22</v>
      </c>
      <c r="B11" s="482">
        <v>242488022</v>
      </c>
      <c r="C11" s="483">
        <v>221924676</v>
      </c>
      <c r="D11" s="483">
        <v>7342</v>
      </c>
      <c r="E11" s="483">
        <v>3473732</v>
      </c>
      <c r="F11" s="483">
        <v>4668489</v>
      </c>
      <c r="G11" s="483">
        <v>765462</v>
      </c>
      <c r="H11" s="483">
        <v>11648321</v>
      </c>
      <c r="I11" s="483">
        <f t="shared" si="0"/>
        <v>226593165</v>
      </c>
      <c r="J11" s="483">
        <f t="shared" si="0"/>
        <v>772804</v>
      </c>
      <c r="K11" s="483">
        <f t="shared" si="0"/>
        <v>15122053</v>
      </c>
      <c r="M11" s="481" t="str">
        <f>$A$11</f>
        <v>H22</v>
      </c>
      <c r="N11" s="482">
        <v>24020996</v>
      </c>
      <c r="O11" s="483">
        <v>24020996</v>
      </c>
      <c r="P11" s="483"/>
      <c r="Q11" s="483"/>
      <c r="R11" s="483"/>
      <c r="S11" s="483"/>
      <c r="T11" s="483"/>
      <c r="U11" s="483">
        <f t="shared" si="1"/>
        <v>24020996</v>
      </c>
      <c r="V11" s="483">
        <f t="shared" si="1"/>
        <v>0</v>
      </c>
      <c r="W11" s="483">
        <f t="shared" si="1"/>
        <v>0</v>
      </c>
      <c r="Y11" s="481" t="str">
        <f>$A$11</f>
        <v>H22</v>
      </c>
      <c r="Z11" s="482">
        <v>117419070</v>
      </c>
      <c r="AA11" s="483">
        <v>93122910</v>
      </c>
      <c r="AB11" s="483">
        <v>0</v>
      </c>
      <c r="AC11" s="775">
        <v>642400</v>
      </c>
      <c r="AD11" s="775">
        <v>2600130</v>
      </c>
      <c r="AE11" s="775">
        <v>1449740</v>
      </c>
      <c r="AF11" s="775">
        <v>19603890</v>
      </c>
      <c r="AG11" s="483">
        <f t="shared" si="2"/>
        <v>95723040</v>
      </c>
      <c r="AH11" s="483">
        <f t="shared" si="2"/>
        <v>1449740</v>
      </c>
      <c r="AI11" s="483">
        <f t="shared" si="2"/>
        <v>20246290</v>
      </c>
      <c r="AK11" s="481" t="str">
        <f>$A$11</f>
        <v>H22</v>
      </c>
      <c r="AL11" s="482">
        <v>27226065</v>
      </c>
      <c r="AM11" s="483">
        <v>27226065</v>
      </c>
      <c r="AN11" s="483">
        <v>0</v>
      </c>
      <c r="AO11" s="483">
        <v>0</v>
      </c>
      <c r="AP11" s="483">
        <v>0</v>
      </c>
      <c r="AQ11" s="483">
        <v>0</v>
      </c>
      <c r="AR11" s="483">
        <v>0</v>
      </c>
      <c r="AS11" s="483">
        <f t="shared" si="3"/>
        <v>27226065</v>
      </c>
      <c r="AT11" s="483">
        <f t="shared" si="3"/>
        <v>0</v>
      </c>
      <c r="AU11" s="483">
        <f t="shared" si="3"/>
        <v>0</v>
      </c>
      <c r="AW11" s="481" t="str">
        <f>$A$9</f>
        <v>H24</v>
      </c>
      <c r="AX11" s="481"/>
      <c r="AY11" s="482"/>
      <c r="AZ11" s="483"/>
      <c r="BA11" s="483"/>
      <c r="BB11" s="483"/>
      <c r="BC11" s="483"/>
      <c r="BD11" s="483"/>
      <c r="BE11" s="483">
        <v>17632</v>
      </c>
      <c r="BF11" s="483">
        <f t="shared" si="4"/>
        <v>0</v>
      </c>
      <c r="BG11" s="483">
        <f t="shared" si="4"/>
        <v>0</v>
      </c>
      <c r="BH11" s="483">
        <f t="shared" si="4"/>
        <v>17632</v>
      </c>
      <c r="BJ11" s="481" t="str">
        <f>$A$11</f>
        <v>H22</v>
      </c>
      <c r="BK11" s="486"/>
      <c r="BL11" s="486"/>
      <c r="BM11" s="486"/>
      <c r="BN11" s="486"/>
      <c r="BO11" s="486"/>
      <c r="BP11" s="486"/>
      <c r="BQ11" s="486"/>
      <c r="BR11" s="486"/>
      <c r="BS11" s="486"/>
      <c r="BT11" s="486"/>
      <c r="BU11" s="486"/>
      <c r="BV11" s="486"/>
      <c r="BW11" s="486"/>
      <c r="BX11" s="486"/>
      <c r="BY11" s="486"/>
      <c r="BZ11" s="486"/>
      <c r="CA11" s="486"/>
      <c r="CB11" s="486"/>
      <c r="CC11" s="486"/>
      <c r="CD11" s="486"/>
    </row>
    <row r="12" spans="1:82" x14ac:dyDescent="0.15">
      <c r="A12" s="481" t="str">
        <f t="shared" si="5"/>
        <v>H21</v>
      </c>
      <c r="B12" s="482">
        <v>256793193</v>
      </c>
      <c r="C12" s="483">
        <v>234231449</v>
      </c>
      <c r="D12" s="483">
        <v>0</v>
      </c>
      <c r="E12" s="483">
        <v>4339710</v>
      </c>
      <c r="F12" s="483">
        <v>3931996</v>
      </c>
      <c r="G12" s="483">
        <v>1547476</v>
      </c>
      <c r="H12" s="483">
        <v>12742562</v>
      </c>
      <c r="I12" s="490">
        <f t="shared" si="0"/>
        <v>238163445</v>
      </c>
      <c r="J12" s="490">
        <f t="shared" si="0"/>
        <v>1547476</v>
      </c>
      <c r="K12" s="490">
        <f t="shared" si="0"/>
        <v>17082272</v>
      </c>
      <c r="L12" s="491"/>
      <c r="M12" s="481" t="str">
        <f>$A$12</f>
        <v>H21</v>
      </c>
      <c r="N12" s="482">
        <v>23345929</v>
      </c>
      <c r="O12" s="483">
        <v>23345929</v>
      </c>
      <c r="P12" s="483"/>
      <c r="Q12" s="483"/>
      <c r="R12" s="483"/>
      <c r="S12" s="483"/>
      <c r="T12" s="483"/>
      <c r="U12" s="490">
        <f t="shared" si="1"/>
        <v>23345929</v>
      </c>
      <c r="V12" s="490">
        <f t="shared" si="1"/>
        <v>0</v>
      </c>
      <c r="W12" s="490">
        <f t="shared" si="1"/>
        <v>0</v>
      </c>
      <c r="X12" s="491"/>
      <c r="Y12" s="481" t="str">
        <f>$A$12</f>
        <v>H21</v>
      </c>
      <c r="Z12" s="482">
        <v>117024480</v>
      </c>
      <c r="AA12" s="483">
        <f>39482760+37373170+10568570+4255500</f>
        <v>91680000</v>
      </c>
      <c r="AB12" s="483">
        <v>0</v>
      </c>
      <c r="AC12" s="775">
        <v>2998700</v>
      </c>
      <c r="AD12" s="775">
        <f>1376870+43000+22000+248850</f>
        <v>1690720</v>
      </c>
      <c r="AE12" s="775">
        <v>0</v>
      </c>
      <c r="AF12" s="775">
        <v>20655060</v>
      </c>
      <c r="AG12" s="490">
        <f t="shared" si="2"/>
        <v>93370720</v>
      </c>
      <c r="AH12" s="490">
        <f t="shared" si="2"/>
        <v>0</v>
      </c>
      <c r="AI12" s="490">
        <f t="shared" si="2"/>
        <v>23653760</v>
      </c>
      <c r="AJ12" s="491"/>
      <c r="AK12" s="481" t="str">
        <f>$A$12</f>
        <v>H21</v>
      </c>
      <c r="AL12" s="482">
        <v>31003435</v>
      </c>
      <c r="AM12" s="483">
        <v>30303435</v>
      </c>
      <c r="AN12" s="483">
        <v>700000</v>
      </c>
      <c r="AO12" s="483">
        <v>0</v>
      </c>
      <c r="AP12" s="483">
        <v>0</v>
      </c>
      <c r="AQ12" s="483">
        <v>0</v>
      </c>
      <c r="AR12" s="483">
        <v>0</v>
      </c>
      <c r="AS12" s="490">
        <f t="shared" si="3"/>
        <v>30303435</v>
      </c>
      <c r="AT12" s="490">
        <f t="shared" si="3"/>
        <v>700000</v>
      </c>
      <c r="AU12" s="490">
        <f t="shared" si="3"/>
        <v>0</v>
      </c>
      <c r="AW12" s="481" t="str">
        <f>$A$10</f>
        <v>H23</v>
      </c>
      <c r="AX12" s="481"/>
      <c r="AY12" s="482"/>
      <c r="AZ12" s="483"/>
      <c r="BA12" s="483"/>
      <c r="BB12" s="483"/>
      <c r="BC12" s="483"/>
      <c r="BD12" s="483"/>
      <c r="BE12" s="483">
        <v>17632</v>
      </c>
      <c r="BF12" s="483">
        <f t="shared" si="4"/>
        <v>0</v>
      </c>
      <c r="BG12" s="483">
        <f t="shared" si="4"/>
        <v>0</v>
      </c>
      <c r="BH12" s="483">
        <f t="shared" si="4"/>
        <v>17632</v>
      </c>
      <c r="BJ12" s="481" t="str">
        <f>$A$12</f>
        <v>H21</v>
      </c>
      <c r="BK12" s="486"/>
      <c r="BL12" s="486"/>
      <c r="BM12" s="486"/>
      <c r="BN12" s="486"/>
      <c r="BO12" s="486"/>
      <c r="BP12" s="486"/>
      <c r="BQ12" s="486"/>
      <c r="BR12" s="486"/>
      <c r="BS12" s="486"/>
      <c r="BT12" s="486"/>
      <c r="BU12" s="486"/>
      <c r="BV12" s="486"/>
      <c r="BW12" s="486"/>
      <c r="BX12" s="486"/>
      <c r="BY12" s="486"/>
      <c r="BZ12" s="486"/>
      <c r="CA12" s="486"/>
      <c r="CB12" s="486"/>
      <c r="CC12" s="486"/>
      <c r="CD12" s="486"/>
    </row>
    <row r="13" spans="1:82" ht="27" x14ac:dyDescent="0.15">
      <c r="A13" s="492" t="s">
        <v>396</v>
      </c>
      <c r="B13" s="493">
        <f t="shared" ref="B13:K13" si="6">ROUND(SUM(B7:B11),0)</f>
        <v>1209557414</v>
      </c>
      <c r="C13" s="493">
        <f t="shared" si="6"/>
        <v>1134409757</v>
      </c>
      <c r="D13" s="493">
        <f>ROUND(SUM(D7:D11),0)</f>
        <v>108438</v>
      </c>
      <c r="E13" s="493">
        <f t="shared" si="6"/>
        <v>11970156</v>
      </c>
      <c r="F13" s="493">
        <f t="shared" si="6"/>
        <v>15140611</v>
      </c>
      <c r="G13" s="493">
        <f t="shared" si="6"/>
        <v>5199279</v>
      </c>
      <c r="H13" s="493">
        <f t="shared" si="6"/>
        <v>42729173</v>
      </c>
      <c r="I13" s="493">
        <f t="shared" si="6"/>
        <v>1149550368</v>
      </c>
      <c r="J13" s="493">
        <f t="shared" si="6"/>
        <v>5307717</v>
      </c>
      <c r="K13" s="493">
        <f t="shared" si="6"/>
        <v>54699329</v>
      </c>
      <c r="L13" s="494"/>
      <c r="M13" s="492" t="s">
        <v>396</v>
      </c>
      <c r="N13" s="493">
        <f t="shared" ref="N13:W14" si="7">ROUND(SUM(N7:N11),0)</f>
        <v>145143688</v>
      </c>
      <c r="O13" s="495">
        <f t="shared" si="7"/>
        <v>145129470</v>
      </c>
      <c r="P13" s="495">
        <f t="shared" si="7"/>
        <v>0</v>
      </c>
      <c r="Q13" s="495">
        <f t="shared" si="7"/>
        <v>12844</v>
      </c>
      <c r="R13" s="495">
        <f t="shared" si="7"/>
        <v>1374</v>
      </c>
      <c r="S13" s="495">
        <f t="shared" si="7"/>
        <v>0</v>
      </c>
      <c r="T13" s="495">
        <f t="shared" si="7"/>
        <v>0</v>
      </c>
      <c r="U13" s="495">
        <f t="shared" si="7"/>
        <v>145130844</v>
      </c>
      <c r="V13" s="495">
        <f t="shared" si="7"/>
        <v>0</v>
      </c>
      <c r="W13" s="495">
        <f t="shared" si="7"/>
        <v>12844</v>
      </c>
      <c r="X13" s="494"/>
      <c r="Y13" s="492" t="s">
        <v>396</v>
      </c>
      <c r="Z13" s="493">
        <f t="shared" ref="Z13:AI14" si="8">ROUND(SUM(Z7:Z11),0)</f>
        <v>555984428</v>
      </c>
      <c r="AA13" s="495">
        <f t="shared" si="8"/>
        <v>462133911</v>
      </c>
      <c r="AB13" s="495">
        <f t="shared" si="8"/>
        <v>0</v>
      </c>
      <c r="AC13" s="495">
        <f t="shared" si="8"/>
        <v>2691975</v>
      </c>
      <c r="AD13" s="495">
        <f t="shared" si="8"/>
        <v>9662026</v>
      </c>
      <c r="AE13" s="495">
        <f t="shared" si="8"/>
        <v>2003140</v>
      </c>
      <c r="AF13" s="495">
        <f t="shared" si="8"/>
        <v>79494216</v>
      </c>
      <c r="AG13" s="495">
        <f t="shared" si="8"/>
        <v>471795937</v>
      </c>
      <c r="AH13" s="495">
        <f>ROUND(SUM(AH7:AH11),0)</f>
        <v>2003140</v>
      </c>
      <c r="AI13" s="495">
        <f t="shared" si="8"/>
        <v>82186191</v>
      </c>
      <c r="AJ13" s="494"/>
      <c r="AK13" s="492" t="s">
        <v>396</v>
      </c>
      <c r="AL13" s="493">
        <f t="shared" ref="AL13:AU14" si="9">ROUND(SUM(AL7:AL11),0)</f>
        <v>152424926</v>
      </c>
      <c r="AM13" s="495">
        <f t="shared" si="9"/>
        <v>152417426</v>
      </c>
      <c r="AN13" s="495">
        <f t="shared" si="9"/>
        <v>0</v>
      </c>
      <c r="AO13" s="495">
        <f t="shared" si="9"/>
        <v>7500</v>
      </c>
      <c r="AP13" s="495">
        <f t="shared" si="9"/>
        <v>0</v>
      </c>
      <c r="AQ13" s="495">
        <f t="shared" si="9"/>
        <v>0</v>
      </c>
      <c r="AR13" s="495">
        <f t="shared" si="9"/>
        <v>0</v>
      </c>
      <c r="AS13" s="495">
        <f t="shared" si="9"/>
        <v>152417426</v>
      </c>
      <c r="AT13" s="495">
        <f t="shared" si="9"/>
        <v>0</v>
      </c>
      <c r="AU13" s="495">
        <f t="shared" si="9"/>
        <v>7500</v>
      </c>
      <c r="AW13" s="481" t="str">
        <f>$A$11</f>
        <v>H22</v>
      </c>
      <c r="AX13" s="481"/>
      <c r="AY13" s="482"/>
      <c r="AZ13" s="483"/>
      <c r="BA13" s="483"/>
      <c r="BB13" s="483"/>
      <c r="BC13" s="483"/>
      <c r="BD13" s="483"/>
      <c r="BE13" s="483">
        <v>17632</v>
      </c>
      <c r="BF13" s="483">
        <f t="shared" si="4"/>
        <v>0</v>
      </c>
      <c r="BG13" s="483">
        <f t="shared" si="4"/>
        <v>0</v>
      </c>
      <c r="BH13" s="483">
        <f t="shared" si="4"/>
        <v>17632</v>
      </c>
      <c r="BJ13" s="496" t="s">
        <v>396</v>
      </c>
      <c r="BK13" s="497">
        <f t="shared" ref="BK13:CD14" si="10">ROUND(SUM(BK7:BK11),0)</f>
        <v>0</v>
      </c>
      <c r="BL13" s="497">
        <f t="shared" si="10"/>
        <v>0</v>
      </c>
      <c r="BM13" s="497">
        <f t="shared" si="10"/>
        <v>0</v>
      </c>
      <c r="BN13" s="497">
        <f t="shared" si="10"/>
        <v>0</v>
      </c>
      <c r="BO13" s="497">
        <f t="shared" si="10"/>
        <v>0</v>
      </c>
      <c r="BP13" s="497">
        <f t="shared" si="10"/>
        <v>0</v>
      </c>
      <c r="BQ13" s="497">
        <f t="shared" si="10"/>
        <v>0</v>
      </c>
      <c r="BR13" s="497">
        <f t="shared" si="10"/>
        <v>0</v>
      </c>
      <c r="BS13" s="497">
        <f t="shared" si="10"/>
        <v>0</v>
      </c>
      <c r="BT13" s="497">
        <f t="shared" si="10"/>
        <v>0</v>
      </c>
      <c r="BU13" s="497">
        <f t="shared" si="10"/>
        <v>0</v>
      </c>
      <c r="BV13" s="497">
        <f t="shared" si="10"/>
        <v>0</v>
      </c>
      <c r="BW13" s="497">
        <f t="shared" si="10"/>
        <v>0</v>
      </c>
      <c r="BX13" s="497">
        <f t="shared" si="10"/>
        <v>0</v>
      </c>
      <c r="BY13" s="497">
        <f t="shared" si="10"/>
        <v>0</v>
      </c>
      <c r="BZ13" s="497">
        <f t="shared" si="10"/>
        <v>0</v>
      </c>
      <c r="CA13" s="497">
        <f t="shared" si="10"/>
        <v>0</v>
      </c>
      <c r="CB13" s="497">
        <f t="shared" si="10"/>
        <v>0</v>
      </c>
      <c r="CC13" s="497">
        <f t="shared" si="10"/>
        <v>0</v>
      </c>
      <c r="CD13" s="497">
        <f t="shared" si="10"/>
        <v>0</v>
      </c>
    </row>
    <row r="14" spans="1:82" ht="27" x14ac:dyDescent="0.15">
      <c r="A14" s="492" t="s">
        <v>397</v>
      </c>
      <c r="B14" s="493">
        <f t="shared" ref="B14:K14" si="11">ROUND(SUM(B8:B12),0)</f>
        <v>1222621470</v>
      </c>
      <c r="C14" s="493">
        <f t="shared" si="11"/>
        <v>1136350847</v>
      </c>
      <c r="D14" s="493">
        <f t="shared" si="11"/>
        <v>83263</v>
      </c>
      <c r="E14" s="493">
        <f t="shared" si="11"/>
        <v>13104263</v>
      </c>
      <c r="F14" s="493">
        <f t="shared" si="11"/>
        <v>17485721</v>
      </c>
      <c r="G14" s="493">
        <f t="shared" si="11"/>
        <v>5632576</v>
      </c>
      <c r="H14" s="493">
        <f t="shared" si="11"/>
        <v>49964800</v>
      </c>
      <c r="I14" s="493">
        <f t="shared" si="11"/>
        <v>1153836568</v>
      </c>
      <c r="J14" s="493">
        <f t="shared" si="11"/>
        <v>5715839</v>
      </c>
      <c r="K14" s="493">
        <f t="shared" si="11"/>
        <v>63069063</v>
      </c>
      <c r="L14" s="494"/>
      <c r="M14" s="492" t="s">
        <v>397</v>
      </c>
      <c r="N14" s="493">
        <f t="shared" si="7"/>
        <v>139313517</v>
      </c>
      <c r="O14" s="495">
        <f t="shared" si="7"/>
        <v>139310769</v>
      </c>
      <c r="P14" s="495">
        <f t="shared" si="7"/>
        <v>0</v>
      </c>
      <c r="Q14" s="495">
        <f t="shared" si="7"/>
        <v>1374</v>
      </c>
      <c r="R14" s="495">
        <f t="shared" si="7"/>
        <v>1374</v>
      </c>
      <c r="S14" s="495">
        <f t="shared" si="7"/>
        <v>0</v>
      </c>
      <c r="T14" s="495">
        <f t="shared" si="7"/>
        <v>0</v>
      </c>
      <c r="U14" s="495">
        <f t="shared" si="7"/>
        <v>139312143</v>
      </c>
      <c r="V14" s="495">
        <f t="shared" si="7"/>
        <v>0</v>
      </c>
      <c r="W14" s="495">
        <f t="shared" si="7"/>
        <v>1374</v>
      </c>
      <c r="X14" s="494"/>
      <c r="Y14" s="492" t="s">
        <v>397</v>
      </c>
      <c r="Z14" s="493">
        <f t="shared" si="8"/>
        <v>565655062</v>
      </c>
      <c r="AA14" s="495">
        <f t="shared" si="8"/>
        <v>462128880</v>
      </c>
      <c r="AB14" s="495">
        <f t="shared" si="8"/>
        <v>0</v>
      </c>
      <c r="AC14" s="495">
        <f t="shared" si="8"/>
        <v>4909510</v>
      </c>
      <c r="AD14" s="495">
        <f t="shared" si="8"/>
        <v>10364500</v>
      </c>
      <c r="AE14" s="495">
        <f t="shared" si="8"/>
        <v>2003140</v>
      </c>
      <c r="AF14" s="495">
        <f t="shared" si="8"/>
        <v>86249872</v>
      </c>
      <c r="AG14" s="495">
        <f t="shared" si="8"/>
        <v>472493380</v>
      </c>
      <c r="AH14" s="495">
        <f t="shared" si="8"/>
        <v>2003140</v>
      </c>
      <c r="AI14" s="495">
        <f t="shared" si="8"/>
        <v>91159382</v>
      </c>
      <c r="AJ14" s="494"/>
      <c r="AK14" s="492" t="s">
        <v>397</v>
      </c>
      <c r="AL14" s="493">
        <f t="shared" si="9"/>
        <v>144701241</v>
      </c>
      <c r="AM14" s="495">
        <f t="shared" si="9"/>
        <v>144001241</v>
      </c>
      <c r="AN14" s="495">
        <f t="shared" si="9"/>
        <v>700000</v>
      </c>
      <c r="AO14" s="495">
        <f t="shared" si="9"/>
        <v>0</v>
      </c>
      <c r="AP14" s="495">
        <f t="shared" si="9"/>
        <v>0</v>
      </c>
      <c r="AQ14" s="495">
        <f t="shared" si="9"/>
        <v>0</v>
      </c>
      <c r="AR14" s="495">
        <f t="shared" si="9"/>
        <v>0</v>
      </c>
      <c r="AS14" s="495">
        <f t="shared" si="9"/>
        <v>144001241</v>
      </c>
      <c r="AT14" s="495">
        <f t="shared" si="9"/>
        <v>700000</v>
      </c>
      <c r="AU14" s="495">
        <f t="shared" si="9"/>
        <v>0</v>
      </c>
      <c r="AW14" s="481" t="str">
        <f>$A$12</f>
        <v>H21</v>
      </c>
      <c r="AX14" s="481"/>
      <c r="AY14" s="482"/>
      <c r="AZ14" s="483"/>
      <c r="BA14" s="483"/>
      <c r="BB14" s="483"/>
      <c r="BC14" s="483"/>
      <c r="BD14" s="483"/>
      <c r="BE14" s="483">
        <v>17632</v>
      </c>
      <c r="BF14" s="483">
        <f t="shared" si="4"/>
        <v>0</v>
      </c>
      <c r="BG14" s="483">
        <f t="shared" si="4"/>
        <v>0</v>
      </c>
      <c r="BH14" s="483">
        <f t="shared" si="4"/>
        <v>17632</v>
      </c>
      <c r="BJ14" s="496" t="s">
        <v>397</v>
      </c>
      <c r="BK14" s="497">
        <f t="shared" si="10"/>
        <v>0</v>
      </c>
      <c r="BL14" s="497">
        <f t="shared" si="10"/>
        <v>0</v>
      </c>
      <c r="BM14" s="497">
        <f t="shared" si="10"/>
        <v>0</v>
      </c>
      <c r="BN14" s="497">
        <f t="shared" si="10"/>
        <v>0</v>
      </c>
      <c r="BO14" s="497">
        <f t="shared" si="10"/>
        <v>0</v>
      </c>
      <c r="BP14" s="497">
        <f t="shared" si="10"/>
        <v>0</v>
      </c>
      <c r="BQ14" s="497">
        <f t="shared" si="10"/>
        <v>0</v>
      </c>
      <c r="BR14" s="497">
        <f t="shared" si="10"/>
        <v>0</v>
      </c>
      <c r="BS14" s="497">
        <f t="shared" si="10"/>
        <v>0</v>
      </c>
      <c r="BT14" s="497">
        <f t="shared" si="10"/>
        <v>0</v>
      </c>
      <c r="BU14" s="497">
        <f t="shared" si="10"/>
        <v>0</v>
      </c>
      <c r="BV14" s="497">
        <f t="shared" si="10"/>
        <v>0</v>
      </c>
      <c r="BW14" s="497">
        <f t="shared" si="10"/>
        <v>0</v>
      </c>
      <c r="BX14" s="497">
        <f t="shared" si="10"/>
        <v>0</v>
      </c>
      <c r="BY14" s="497">
        <f t="shared" si="10"/>
        <v>0</v>
      </c>
      <c r="BZ14" s="497">
        <f t="shared" si="10"/>
        <v>0</v>
      </c>
      <c r="CA14" s="497">
        <f t="shared" si="10"/>
        <v>0</v>
      </c>
      <c r="CB14" s="497">
        <f t="shared" si="10"/>
        <v>0</v>
      </c>
      <c r="CC14" s="497">
        <f t="shared" si="10"/>
        <v>0</v>
      </c>
      <c r="CD14" s="497">
        <f t="shared" si="10"/>
        <v>0</v>
      </c>
    </row>
    <row r="15" spans="1:82" ht="25.5" x14ac:dyDescent="0.15">
      <c r="A15" s="498"/>
      <c r="B15" s="499"/>
      <c r="C15" s="500"/>
      <c r="D15" s="500"/>
      <c r="E15" s="500"/>
      <c r="F15" s="500"/>
      <c r="G15" s="500"/>
      <c r="H15" s="500"/>
      <c r="I15" s="500"/>
      <c r="J15" s="500"/>
      <c r="K15" s="500"/>
      <c r="M15" s="498"/>
      <c r="N15" s="501"/>
      <c r="O15" s="500"/>
      <c r="P15" s="500"/>
      <c r="Q15" s="500"/>
      <c r="R15" s="500"/>
      <c r="S15" s="500"/>
      <c r="T15" s="500"/>
      <c r="U15" s="500"/>
      <c r="V15" s="500"/>
      <c r="W15" s="500"/>
      <c r="AJ15" s="503"/>
      <c r="AK15" s="504"/>
      <c r="AL15" s="505"/>
      <c r="AM15" s="506"/>
      <c r="AN15" s="506"/>
      <c r="AO15" s="506"/>
      <c r="AP15" s="506"/>
      <c r="AQ15" s="506"/>
      <c r="AR15" s="506"/>
      <c r="AS15" s="506"/>
      <c r="AT15" s="506"/>
      <c r="AU15" s="506"/>
      <c r="AW15" s="492" t="s">
        <v>396</v>
      </c>
      <c r="AX15" s="507"/>
      <c r="AY15" s="493">
        <f t="shared" ref="AY15:BH15" si="12">ROUND(SUM(AY8:AY13),0)</f>
        <v>0</v>
      </c>
      <c r="AZ15" s="493">
        <f t="shared" si="12"/>
        <v>0</v>
      </c>
      <c r="BA15" s="493">
        <f t="shared" si="12"/>
        <v>0</v>
      </c>
      <c r="BB15" s="493">
        <f t="shared" si="12"/>
        <v>0</v>
      </c>
      <c r="BC15" s="493">
        <f t="shared" si="12"/>
        <v>0</v>
      </c>
      <c r="BD15" s="493">
        <f t="shared" si="12"/>
        <v>0</v>
      </c>
      <c r="BE15" s="493">
        <f t="shared" si="12"/>
        <v>88160</v>
      </c>
      <c r="BF15" s="493">
        <f t="shared" si="12"/>
        <v>0</v>
      </c>
      <c r="BG15" s="493">
        <f t="shared" si="12"/>
        <v>0</v>
      </c>
      <c r="BH15" s="493">
        <f t="shared" si="12"/>
        <v>88160</v>
      </c>
    </row>
    <row r="16" spans="1:82" ht="25.5" x14ac:dyDescent="0.15">
      <c r="A16" s="470" t="s">
        <v>398</v>
      </c>
      <c r="B16" s="1198" t="s">
        <v>525</v>
      </c>
      <c r="C16" s="1198"/>
      <c r="M16" s="470" t="s">
        <v>398</v>
      </c>
      <c r="N16" s="475" t="s">
        <v>531</v>
      </c>
      <c r="O16" s="476"/>
      <c r="P16" s="476"/>
      <c r="Q16" s="476"/>
      <c r="Y16" s="470" t="s">
        <v>398</v>
      </c>
      <c r="Z16" s="475" t="s">
        <v>528</v>
      </c>
      <c r="AA16" s="476"/>
      <c r="AB16" s="476"/>
      <c r="AC16" s="476"/>
      <c r="AH16" s="471"/>
      <c r="AI16" s="471"/>
      <c r="AJ16" s="471"/>
      <c r="AK16" s="470" t="s">
        <v>398</v>
      </c>
      <c r="AL16" s="1203" t="s">
        <v>399</v>
      </c>
      <c r="AM16" s="1203"/>
      <c r="AN16" s="1203"/>
      <c r="AO16" s="1203"/>
      <c r="AW16" s="492" t="s">
        <v>397</v>
      </c>
      <c r="AX16" s="507"/>
      <c r="AY16" s="493">
        <f t="shared" ref="AY16:BH16" si="13">ROUND(SUM(AY10:AY14),0)</f>
        <v>0</v>
      </c>
      <c r="AZ16" s="493">
        <f t="shared" si="13"/>
        <v>0</v>
      </c>
      <c r="BA16" s="493">
        <f t="shared" si="13"/>
        <v>0</v>
      </c>
      <c r="BB16" s="493">
        <f t="shared" si="13"/>
        <v>0</v>
      </c>
      <c r="BC16" s="493">
        <f t="shared" si="13"/>
        <v>0</v>
      </c>
      <c r="BD16" s="493">
        <f t="shared" si="13"/>
        <v>0</v>
      </c>
      <c r="BE16" s="493">
        <f t="shared" si="13"/>
        <v>88160</v>
      </c>
      <c r="BF16" s="493">
        <f t="shared" si="13"/>
        <v>0</v>
      </c>
      <c r="BG16" s="493">
        <f t="shared" si="13"/>
        <v>0</v>
      </c>
      <c r="BH16" s="493">
        <f t="shared" si="13"/>
        <v>88160</v>
      </c>
    </row>
    <row r="17" spans="1:60" x14ac:dyDescent="0.15">
      <c r="A17" s="1199"/>
      <c r="B17" s="1199"/>
      <c r="C17" s="1200" t="s">
        <v>400</v>
      </c>
      <c r="D17" s="1201"/>
      <c r="E17" s="1202"/>
      <c r="F17" s="1200" t="s">
        <v>632</v>
      </c>
      <c r="G17" s="1201"/>
      <c r="H17" s="1202"/>
      <c r="I17" s="1200" t="s">
        <v>96</v>
      </c>
      <c r="J17" s="1201"/>
      <c r="K17" s="1202"/>
      <c r="M17" s="1199"/>
      <c r="N17" s="1199"/>
      <c r="O17" s="1200" t="s">
        <v>400</v>
      </c>
      <c r="P17" s="1201"/>
      <c r="Q17" s="1202"/>
      <c r="R17" s="1200" t="s">
        <v>377</v>
      </c>
      <c r="S17" s="1201"/>
      <c r="T17" s="1202"/>
      <c r="U17" s="1200" t="s">
        <v>96</v>
      </c>
      <c r="V17" s="1201"/>
      <c r="W17" s="1202"/>
      <c r="Y17" s="1199"/>
      <c r="Z17" s="1199"/>
      <c r="AA17" s="1200" t="s">
        <v>400</v>
      </c>
      <c r="AB17" s="1201"/>
      <c r="AC17" s="1202"/>
      <c r="AD17" s="1200" t="s">
        <v>377</v>
      </c>
      <c r="AE17" s="1201"/>
      <c r="AF17" s="1202"/>
      <c r="AG17" s="1200" t="s">
        <v>96</v>
      </c>
      <c r="AH17" s="1201"/>
      <c r="AI17" s="1202"/>
      <c r="AK17" s="1199"/>
      <c r="AL17" s="1199"/>
      <c r="AM17" s="1200" t="s">
        <v>400</v>
      </c>
      <c r="AN17" s="1201"/>
      <c r="AO17" s="1202"/>
      <c r="AP17" s="1200" t="s">
        <v>377</v>
      </c>
      <c r="AQ17" s="1201"/>
      <c r="AR17" s="1202"/>
      <c r="AS17" s="1200" t="s">
        <v>96</v>
      </c>
      <c r="AT17" s="1201"/>
      <c r="AU17" s="1202"/>
    </row>
    <row r="18" spans="1:60" ht="14.25" x14ac:dyDescent="0.15">
      <c r="A18" s="479" t="s">
        <v>387</v>
      </c>
      <c r="B18" s="479" t="s">
        <v>388</v>
      </c>
      <c r="C18" s="479" t="s">
        <v>389</v>
      </c>
      <c r="D18" s="479" t="s">
        <v>390</v>
      </c>
      <c r="E18" s="479" t="s">
        <v>391</v>
      </c>
      <c r="F18" s="479" t="s">
        <v>389</v>
      </c>
      <c r="G18" s="479" t="s">
        <v>390</v>
      </c>
      <c r="H18" s="479" t="s">
        <v>391</v>
      </c>
      <c r="I18" s="479" t="s">
        <v>389</v>
      </c>
      <c r="J18" s="479" t="s">
        <v>390</v>
      </c>
      <c r="K18" s="479" t="s">
        <v>391</v>
      </c>
      <c r="M18" s="479" t="s">
        <v>387</v>
      </c>
      <c r="N18" s="479" t="s">
        <v>388</v>
      </c>
      <c r="O18" s="479" t="s">
        <v>389</v>
      </c>
      <c r="P18" s="479" t="s">
        <v>390</v>
      </c>
      <c r="Q18" s="479" t="s">
        <v>391</v>
      </c>
      <c r="R18" s="479" t="s">
        <v>389</v>
      </c>
      <c r="S18" s="479" t="s">
        <v>390</v>
      </c>
      <c r="T18" s="479" t="s">
        <v>391</v>
      </c>
      <c r="U18" s="479" t="s">
        <v>389</v>
      </c>
      <c r="V18" s="479" t="s">
        <v>390</v>
      </c>
      <c r="W18" s="479" t="s">
        <v>391</v>
      </c>
      <c r="Y18" s="479" t="s">
        <v>387</v>
      </c>
      <c r="Z18" s="479" t="s">
        <v>388</v>
      </c>
      <c r="AA18" s="479" t="s">
        <v>389</v>
      </c>
      <c r="AB18" s="479" t="s">
        <v>390</v>
      </c>
      <c r="AC18" s="479" t="s">
        <v>391</v>
      </c>
      <c r="AD18" s="479" t="s">
        <v>389</v>
      </c>
      <c r="AE18" s="479" t="s">
        <v>390</v>
      </c>
      <c r="AF18" s="479" t="s">
        <v>391</v>
      </c>
      <c r="AG18" s="479" t="s">
        <v>389</v>
      </c>
      <c r="AH18" s="479" t="s">
        <v>390</v>
      </c>
      <c r="AI18" s="479" t="s">
        <v>391</v>
      </c>
      <c r="AK18" s="479" t="s">
        <v>387</v>
      </c>
      <c r="AL18" s="479" t="s">
        <v>388</v>
      </c>
      <c r="AM18" s="479" t="s">
        <v>389</v>
      </c>
      <c r="AN18" s="479" t="s">
        <v>390</v>
      </c>
      <c r="AO18" s="479" t="s">
        <v>391</v>
      </c>
      <c r="AP18" s="479" t="s">
        <v>389</v>
      </c>
      <c r="AQ18" s="479" t="s">
        <v>390</v>
      </c>
      <c r="AR18" s="479" t="s">
        <v>391</v>
      </c>
      <c r="AS18" s="479" t="s">
        <v>389</v>
      </c>
      <c r="AT18" s="479" t="s">
        <v>390</v>
      </c>
      <c r="AU18" s="479" t="s">
        <v>391</v>
      </c>
      <c r="AW18" s="470" t="s">
        <v>398</v>
      </c>
      <c r="AX18" s="475" t="s">
        <v>321</v>
      </c>
      <c r="AY18" s="476"/>
      <c r="AZ18" s="476"/>
      <c r="BA18" s="476"/>
      <c r="BB18" s="476"/>
    </row>
    <row r="19" spans="1:60" x14ac:dyDescent="0.15">
      <c r="A19" s="481" t="str">
        <f>$A$6</f>
        <v>Ｈ27</v>
      </c>
      <c r="B19" s="482">
        <v>31231300</v>
      </c>
      <c r="C19" s="483">
        <v>29698000</v>
      </c>
      <c r="D19" s="483">
        <v>0</v>
      </c>
      <c r="E19" s="483">
        <v>200000</v>
      </c>
      <c r="F19" s="483">
        <v>103500</v>
      </c>
      <c r="G19" s="483">
        <v>100000</v>
      </c>
      <c r="H19" s="483">
        <v>1129800</v>
      </c>
      <c r="I19" s="483">
        <f t="shared" ref="I19:K25" si="14">ROUND(SUM(C19,F19),0)</f>
        <v>29801500</v>
      </c>
      <c r="J19" s="483">
        <f t="shared" si="14"/>
        <v>100000</v>
      </c>
      <c r="K19" s="483">
        <f>ROUND(SUM(E19,H19),0)</f>
        <v>1329800</v>
      </c>
      <c r="M19" s="481" t="str">
        <f>$A$6</f>
        <v>Ｈ27</v>
      </c>
      <c r="N19" s="482">
        <f>13931590+2249780</f>
        <v>16181370</v>
      </c>
      <c r="O19" s="483">
        <v>13799190</v>
      </c>
      <c r="P19" s="483">
        <v>0</v>
      </c>
      <c r="Q19" s="483">
        <v>132400</v>
      </c>
      <c r="R19" s="483">
        <v>354000</v>
      </c>
      <c r="S19" s="483">
        <v>0</v>
      </c>
      <c r="T19" s="483">
        <v>1895780</v>
      </c>
      <c r="U19" s="483">
        <f t="shared" ref="U19:W25" si="15">ROUND(SUM(O19,R19),0)</f>
        <v>14153190</v>
      </c>
      <c r="V19" s="483">
        <f t="shared" si="15"/>
        <v>0</v>
      </c>
      <c r="W19" s="483">
        <f t="shared" si="15"/>
        <v>2028180</v>
      </c>
      <c r="Y19" s="481" t="str">
        <f>$A$6</f>
        <v>Ｈ27</v>
      </c>
      <c r="Z19" s="482">
        <v>16733600</v>
      </c>
      <c r="AA19" s="483">
        <v>16531560</v>
      </c>
      <c r="AB19" s="483">
        <v>0</v>
      </c>
      <c r="AC19" s="483">
        <v>96640</v>
      </c>
      <c r="AD19" s="483">
        <v>75440</v>
      </c>
      <c r="AE19" s="483">
        <v>0</v>
      </c>
      <c r="AF19" s="483">
        <v>29960</v>
      </c>
      <c r="AG19" s="483">
        <f t="shared" ref="AG19:AI25" si="16">ROUND(SUM(AA19,AD19),0)</f>
        <v>16607000</v>
      </c>
      <c r="AH19" s="483">
        <f t="shared" si="16"/>
        <v>0</v>
      </c>
      <c r="AI19" s="483">
        <f t="shared" si="16"/>
        <v>126600</v>
      </c>
      <c r="AJ19" s="503"/>
      <c r="AK19" s="481" t="str">
        <f>$A$6</f>
        <v>Ｈ27</v>
      </c>
      <c r="AL19" s="482">
        <v>32741763</v>
      </c>
      <c r="AM19" s="483">
        <v>32741763</v>
      </c>
      <c r="AN19" s="483">
        <v>0</v>
      </c>
      <c r="AO19" s="483">
        <v>0</v>
      </c>
      <c r="AP19" s="483">
        <v>0</v>
      </c>
      <c r="AQ19" s="483">
        <v>0</v>
      </c>
      <c r="AR19" s="483">
        <v>0</v>
      </c>
      <c r="AS19" s="483">
        <f t="shared" ref="AS19:AU25" si="17">ROUND(SUM(AM19,AP19),0)</f>
        <v>32741763</v>
      </c>
      <c r="AT19" s="483">
        <f t="shared" si="17"/>
        <v>0</v>
      </c>
      <c r="AU19" s="483">
        <f t="shared" si="17"/>
        <v>0</v>
      </c>
      <c r="AW19" s="1213"/>
      <c r="AX19" s="1214"/>
      <c r="AY19" s="1215"/>
      <c r="AZ19" s="1210" t="s">
        <v>400</v>
      </c>
      <c r="BA19" s="1211"/>
      <c r="BB19" s="1212"/>
      <c r="BC19" s="1210" t="s">
        <v>377</v>
      </c>
      <c r="BD19" s="1211"/>
      <c r="BE19" s="1212"/>
      <c r="BF19" s="1210" t="s">
        <v>96</v>
      </c>
      <c r="BG19" s="1211"/>
      <c r="BH19" s="1212"/>
    </row>
    <row r="20" spans="1:60" x14ac:dyDescent="0.15">
      <c r="A20" s="481" t="str">
        <f>$A$7</f>
        <v>H26</v>
      </c>
      <c r="B20" s="482">
        <v>37704200</v>
      </c>
      <c r="C20" s="483">
        <v>36170900</v>
      </c>
      <c r="D20" s="483">
        <v>0</v>
      </c>
      <c r="E20" s="483">
        <v>235800</v>
      </c>
      <c r="F20" s="483">
        <v>151100</v>
      </c>
      <c r="G20" s="483">
        <v>66600</v>
      </c>
      <c r="H20" s="483">
        <v>1079800</v>
      </c>
      <c r="I20" s="483">
        <f t="shared" si="14"/>
        <v>36322000</v>
      </c>
      <c r="J20" s="483">
        <f t="shared" si="14"/>
        <v>66600</v>
      </c>
      <c r="K20" s="483">
        <f t="shared" si="14"/>
        <v>1315600</v>
      </c>
      <c r="M20" s="481" t="str">
        <f>$A$7</f>
        <v>H26</v>
      </c>
      <c r="N20" s="482">
        <f>20558540+1975920</f>
        <v>22534460</v>
      </c>
      <c r="O20" s="483">
        <v>20210040</v>
      </c>
      <c r="P20" s="483">
        <v>0</v>
      </c>
      <c r="Q20" s="483">
        <v>348500</v>
      </c>
      <c r="R20" s="483">
        <v>74640</v>
      </c>
      <c r="S20" s="483">
        <v>0</v>
      </c>
      <c r="T20" s="483">
        <v>1901280</v>
      </c>
      <c r="U20" s="483">
        <f t="shared" si="15"/>
        <v>20284680</v>
      </c>
      <c r="V20" s="483">
        <f t="shared" si="15"/>
        <v>0</v>
      </c>
      <c r="W20" s="483">
        <f t="shared" si="15"/>
        <v>2249780</v>
      </c>
      <c r="Y20" s="481" t="str">
        <f>$A$7</f>
        <v>H26</v>
      </c>
      <c r="Z20" s="482">
        <v>17604810</v>
      </c>
      <c r="AA20" s="483">
        <v>17412240</v>
      </c>
      <c r="AB20" s="483">
        <v>0</v>
      </c>
      <c r="AC20" s="483">
        <v>79020</v>
      </c>
      <c r="AD20" s="483">
        <v>73310</v>
      </c>
      <c r="AE20" s="483">
        <v>13860</v>
      </c>
      <c r="AF20" s="483">
        <v>26380</v>
      </c>
      <c r="AG20" s="483">
        <f t="shared" si="16"/>
        <v>17485550</v>
      </c>
      <c r="AH20" s="483">
        <f t="shared" si="16"/>
        <v>13860</v>
      </c>
      <c r="AI20" s="483">
        <f t="shared" si="16"/>
        <v>105400</v>
      </c>
      <c r="AK20" s="481" t="str">
        <f>$A$7</f>
        <v>H26</v>
      </c>
      <c r="AL20" s="482">
        <v>40844404</v>
      </c>
      <c r="AM20" s="483">
        <v>40844404</v>
      </c>
      <c r="AN20" s="483">
        <v>0</v>
      </c>
      <c r="AO20" s="483">
        <v>0</v>
      </c>
      <c r="AP20" s="483">
        <v>0</v>
      </c>
      <c r="AQ20" s="483">
        <v>0</v>
      </c>
      <c r="AR20" s="483">
        <v>0</v>
      </c>
      <c r="AS20" s="483">
        <f t="shared" si="17"/>
        <v>40844404</v>
      </c>
      <c r="AT20" s="483">
        <f t="shared" si="17"/>
        <v>0</v>
      </c>
      <c r="AU20" s="483">
        <f t="shared" si="17"/>
        <v>0</v>
      </c>
      <c r="AW20" s="508" t="s">
        <v>387</v>
      </c>
      <c r="AX20" s="508"/>
      <c r="AY20" s="479" t="s">
        <v>388</v>
      </c>
      <c r="AZ20" s="479" t="s">
        <v>389</v>
      </c>
      <c r="BA20" s="479" t="s">
        <v>390</v>
      </c>
      <c r="BB20" s="479" t="s">
        <v>391</v>
      </c>
      <c r="BC20" s="479" t="s">
        <v>389</v>
      </c>
      <c r="BD20" s="479" t="s">
        <v>390</v>
      </c>
      <c r="BE20" s="479" t="s">
        <v>391</v>
      </c>
      <c r="BF20" s="479" t="s">
        <v>389</v>
      </c>
      <c r="BG20" s="479" t="s">
        <v>390</v>
      </c>
      <c r="BH20" s="479" t="s">
        <v>391</v>
      </c>
    </row>
    <row r="21" spans="1:60" x14ac:dyDescent="0.15">
      <c r="A21" s="481" t="str">
        <f>$A$8</f>
        <v>H25</v>
      </c>
      <c r="B21" s="482">
        <v>31005400</v>
      </c>
      <c r="C21" s="483">
        <v>29256200</v>
      </c>
      <c r="D21" s="483">
        <v>0</v>
      </c>
      <c r="E21" s="483">
        <v>539100</v>
      </c>
      <c r="F21" s="483">
        <v>251700</v>
      </c>
      <c r="G21" s="483">
        <v>0</v>
      </c>
      <c r="H21" s="483">
        <v>958400</v>
      </c>
      <c r="I21" s="483">
        <f t="shared" si="14"/>
        <v>29507900</v>
      </c>
      <c r="J21" s="483">
        <f t="shared" si="14"/>
        <v>0</v>
      </c>
      <c r="K21" s="483">
        <f t="shared" si="14"/>
        <v>1497500</v>
      </c>
      <c r="M21" s="481" t="str">
        <f>$A$8</f>
        <v>H25</v>
      </c>
      <c r="N21" s="482">
        <f>20951270+2308540</f>
        <v>23259810</v>
      </c>
      <c r="O21" s="483">
        <v>20476270</v>
      </c>
      <c r="P21" s="483">
        <v>0</v>
      </c>
      <c r="Q21" s="483">
        <v>475000</v>
      </c>
      <c r="R21" s="483">
        <v>807620</v>
      </c>
      <c r="S21" s="483">
        <v>0</v>
      </c>
      <c r="T21" s="483">
        <v>1500920</v>
      </c>
      <c r="U21" s="483">
        <f t="shared" si="15"/>
        <v>21283890</v>
      </c>
      <c r="V21" s="483">
        <f t="shared" si="15"/>
        <v>0</v>
      </c>
      <c r="W21" s="483">
        <f t="shared" si="15"/>
        <v>1975920</v>
      </c>
      <c r="Y21" s="481" t="str">
        <f>$A$8</f>
        <v>H25</v>
      </c>
      <c r="Z21" s="482">
        <v>17775040</v>
      </c>
      <c r="AA21" s="483">
        <v>17548360</v>
      </c>
      <c r="AB21" s="483">
        <v>0</v>
      </c>
      <c r="AC21" s="483">
        <v>50720</v>
      </c>
      <c r="AD21" s="483">
        <v>77100</v>
      </c>
      <c r="AE21" s="483">
        <v>36030</v>
      </c>
      <c r="AF21" s="483">
        <v>62830</v>
      </c>
      <c r="AG21" s="483">
        <f t="shared" si="16"/>
        <v>17625460</v>
      </c>
      <c r="AH21" s="483">
        <f t="shared" si="16"/>
        <v>36030</v>
      </c>
      <c r="AI21" s="483">
        <f t="shared" si="16"/>
        <v>113550</v>
      </c>
      <c r="AK21" s="481" t="str">
        <f>$A$8</f>
        <v>H25</v>
      </c>
      <c r="AL21" s="482">
        <v>24371680</v>
      </c>
      <c r="AM21" s="483">
        <v>24371680</v>
      </c>
      <c r="AN21" s="483">
        <v>0</v>
      </c>
      <c r="AO21" s="483">
        <v>0</v>
      </c>
      <c r="AP21" s="483">
        <v>0</v>
      </c>
      <c r="AQ21" s="483">
        <v>0</v>
      </c>
      <c r="AR21" s="483">
        <v>0</v>
      </c>
      <c r="AS21" s="483">
        <f t="shared" si="17"/>
        <v>24371680</v>
      </c>
      <c r="AT21" s="483">
        <f t="shared" si="17"/>
        <v>0</v>
      </c>
      <c r="AU21" s="483">
        <f t="shared" si="17"/>
        <v>0</v>
      </c>
      <c r="AW21" s="484" t="str">
        <f>$A$6</f>
        <v>Ｈ27</v>
      </c>
      <c r="AX21" s="481" t="s">
        <v>394</v>
      </c>
      <c r="AY21" s="482">
        <v>10528193</v>
      </c>
      <c r="AZ21" s="483"/>
      <c r="BA21" s="483"/>
      <c r="BB21" s="483"/>
      <c r="BC21" s="483">
        <v>0</v>
      </c>
      <c r="BD21" s="483"/>
      <c r="BE21" s="483">
        <v>10528193</v>
      </c>
      <c r="BF21" s="483">
        <f t="shared" ref="BF21:BH29" si="18">ROUND(SUM(AZ21,BC21),0)</f>
        <v>0</v>
      </c>
      <c r="BG21" s="483">
        <f t="shared" si="18"/>
        <v>0</v>
      </c>
      <c r="BH21" s="483">
        <f t="shared" si="18"/>
        <v>10528193</v>
      </c>
    </row>
    <row r="22" spans="1:60" x14ac:dyDescent="0.15">
      <c r="A22" s="481" t="str">
        <f>$A$9</f>
        <v>H24</v>
      </c>
      <c r="B22" s="482">
        <v>36768100</v>
      </c>
      <c r="C22" s="483">
        <v>35236600</v>
      </c>
      <c r="D22" s="483">
        <v>0</v>
      </c>
      <c r="E22" s="483">
        <v>693400</v>
      </c>
      <c r="F22" s="483">
        <v>224500</v>
      </c>
      <c r="G22" s="483">
        <v>0</v>
      </c>
      <c r="H22" s="483">
        <v>613600</v>
      </c>
      <c r="I22" s="483">
        <f t="shared" si="14"/>
        <v>35461100</v>
      </c>
      <c r="J22" s="483">
        <f t="shared" si="14"/>
        <v>0</v>
      </c>
      <c r="K22" s="483">
        <f t="shared" si="14"/>
        <v>1307000</v>
      </c>
      <c r="M22" s="481" t="str">
        <f>$A$9</f>
        <v>H24</v>
      </c>
      <c r="N22" s="482">
        <f>22702770+2244460</f>
        <v>24947230</v>
      </c>
      <c r="O22" s="483">
        <v>22162270</v>
      </c>
      <c r="P22" s="483">
        <v>0</v>
      </c>
      <c r="Q22" s="483">
        <v>540500</v>
      </c>
      <c r="R22" s="483">
        <v>476420</v>
      </c>
      <c r="S22" s="483">
        <v>0</v>
      </c>
      <c r="T22" s="483">
        <v>1768040</v>
      </c>
      <c r="U22" s="483">
        <f t="shared" si="15"/>
        <v>22638690</v>
      </c>
      <c r="V22" s="483">
        <f t="shared" si="15"/>
        <v>0</v>
      </c>
      <c r="W22" s="483">
        <f t="shared" si="15"/>
        <v>2308540</v>
      </c>
      <c r="Y22" s="481" t="str">
        <f>$A$9</f>
        <v>H24</v>
      </c>
      <c r="Z22" s="482">
        <v>18779740</v>
      </c>
      <c r="AA22" s="483">
        <v>18346490</v>
      </c>
      <c r="AB22" s="483">
        <v>0</v>
      </c>
      <c r="AC22" s="483">
        <v>79330</v>
      </c>
      <c r="AD22" s="483">
        <v>147230</v>
      </c>
      <c r="AE22" s="483">
        <v>110060</v>
      </c>
      <c r="AF22" s="483">
        <v>96630</v>
      </c>
      <c r="AG22" s="483">
        <f t="shared" si="16"/>
        <v>18493720</v>
      </c>
      <c r="AH22" s="483">
        <f t="shared" si="16"/>
        <v>110060</v>
      </c>
      <c r="AI22" s="483">
        <f t="shared" si="16"/>
        <v>175960</v>
      </c>
      <c r="AK22" s="481" t="str">
        <f>$A$9</f>
        <v>H24</v>
      </c>
      <c r="AL22" s="482">
        <v>47417795</v>
      </c>
      <c r="AM22" s="483">
        <v>47417795</v>
      </c>
      <c r="AN22" s="483">
        <v>0</v>
      </c>
      <c r="AO22" s="483">
        <v>0</v>
      </c>
      <c r="AP22" s="483">
        <v>0</v>
      </c>
      <c r="AQ22" s="483">
        <v>0</v>
      </c>
      <c r="AR22" s="483">
        <v>0</v>
      </c>
      <c r="AS22" s="483">
        <f t="shared" si="17"/>
        <v>47417795</v>
      </c>
      <c r="AT22" s="483">
        <f t="shared" si="17"/>
        <v>0</v>
      </c>
      <c r="AU22" s="483">
        <f t="shared" si="17"/>
        <v>0</v>
      </c>
      <c r="AW22" s="487"/>
      <c r="AX22" s="481" t="s">
        <v>395</v>
      </c>
      <c r="AY22" s="482">
        <v>1288550</v>
      </c>
      <c r="AZ22" s="483"/>
      <c r="BA22" s="483"/>
      <c r="BB22" s="483"/>
      <c r="BC22" s="483">
        <v>170000</v>
      </c>
      <c r="BD22" s="483"/>
      <c r="BE22" s="483">
        <v>1118550</v>
      </c>
      <c r="BF22" s="483">
        <f t="shared" si="18"/>
        <v>170000</v>
      </c>
      <c r="BG22" s="483">
        <f t="shared" si="18"/>
        <v>0</v>
      </c>
      <c r="BH22" s="483">
        <f t="shared" si="18"/>
        <v>1118550</v>
      </c>
    </row>
    <row r="23" spans="1:60" x14ac:dyDescent="0.15">
      <c r="A23" s="481" t="str">
        <f>$A$10</f>
        <v>H23</v>
      </c>
      <c r="B23" s="482">
        <v>40840400</v>
      </c>
      <c r="C23" s="483">
        <v>40002300</v>
      </c>
      <c r="D23" s="483">
        <v>0</v>
      </c>
      <c r="E23" s="483">
        <v>195800</v>
      </c>
      <c r="F23" s="483">
        <v>0</v>
      </c>
      <c r="G23" s="483">
        <v>0</v>
      </c>
      <c r="H23" s="483">
        <v>642300</v>
      </c>
      <c r="I23" s="483">
        <f t="shared" si="14"/>
        <v>40002300</v>
      </c>
      <c r="J23" s="483">
        <f t="shared" si="14"/>
        <v>0</v>
      </c>
      <c r="K23" s="483">
        <f>ROUND(SUM(E23,H23),0)</f>
        <v>838100</v>
      </c>
      <c r="M23" s="481" t="str">
        <f>$A$10</f>
        <v>H23</v>
      </c>
      <c r="N23" s="482">
        <f>24830060+2114640</f>
        <v>26944700</v>
      </c>
      <c r="O23" s="483">
        <v>24467140</v>
      </c>
      <c r="P23" s="483">
        <v>0</v>
      </c>
      <c r="Q23" s="483">
        <v>362920</v>
      </c>
      <c r="R23" s="483">
        <v>233100</v>
      </c>
      <c r="S23" s="483">
        <v>0</v>
      </c>
      <c r="T23" s="483">
        <v>1881540</v>
      </c>
      <c r="U23" s="483">
        <f t="shared" si="15"/>
        <v>24700240</v>
      </c>
      <c r="V23" s="483">
        <f t="shared" si="15"/>
        <v>0</v>
      </c>
      <c r="W23" s="483">
        <f t="shared" si="15"/>
        <v>2244460</v>
      </c>
      <c r="Y23" s="481" t="str">
        <f>$A$10</f>
        <v>H23</v>
      </c>
      <c r="Z23" s="482">
        <v>20859870</v>
      </c>
      <c r="AA23" s="483">
        <v>20013740</v>
      </c>
      <c r="AB23" s="483">
        <v>0</v>
      </c>
      <c r="AC23" s="483">
        <v>82760</v>
      </c>
      <c r="AD23" s="483">
        <v>243590</v>
      </c>
      <c r="AE23" s="483">
        <v>248620</v>
      </c>
      <c r="AF23" s="483">
        <v>271160</v>
      </c>
      <c r="AG23" s="483">
        <f t="shared" si="16"/>
        <v>20257330</v>
      </c>
      <c r="AH23" s="483">
        <f t="shared" si="16"/>
        <v>248620</v>
      </c>
      <c r="AI23" s="483">
        <f t="shared" si="16"/>
        <v>353920</v>
      </c>
      <c r="AK23" s="481" t="str">
        <f>$A$10</f>
        <v>H23</v>
      </c>
      <c r="AL23" s="482">
        <v>193399796</v>
      </c>
      <c r="AM23" s="483">
        <v>193399796</v>
      </c>
      <c r="AN23" s="483">
        <v>0</v>
      </c>
      <c r="AO23" s="483">
        <v>0</v>
      </c>
      <c r="AP23" s="483">
        <v>0</v>
      </c>
      <c r="AQ23" s="483">
        <v>0</v>
      </c>
      <c r="AR23" s="483">
        <v>0</v>
      </c>
      <c r="AS23" s="483">
        <f t="shared" si="17"/>
        <v>193399796</v>
      </c>
      <c r="AT23" s="483">
        <f t="shared" si="17"/>
        <v>0</v>
      </c>
      <c r="AU23" s="483">
        <f t="shared" si="17"/>
        <v>0</v>
      </c>
      <c r="AW23" s="484" t="str">
        <f>$A$7</f>
        <v>H26</v>
      </c>
      <c r="AX23" s="481" t="s">
        <v>394</v>
      </c>
      <c r="AY23" s="482">
        <v>10194498</v>
      </c>
      <c r="AZ23" s="483"/>
      <c r="BA23" s="483"/>
      <c r="BB23" s="483"/>
      <c r="BC23" s="483">
        <v>0</v>
      </c>
      <c r="BD23" s="483"/>
      <c r="BE23" s="483">
        <v>10194498</v>
      </c>
      <c r="BF23" s="483">
        <f t="shared" si="18"/>
        <v>0</v>
      </c>
      <c r="BG23" s="483">
        <f t="shared" si="18"/>
        <v>0</v>
      </c>
      <c r="BH23" s="483">
        <f t="shared" si="18"/>
        <v>10194498</v>
      </c>
    </row>
    <row r="24" spans="1:60" x14ac:dyDescent="0.15">
      <c r="A24" s="481" t="str">
        <f>$A$11</f>
        <v>H22</v>
      </c>
      <c r="B24" s="482">
        <v>40898300</v>
      </c>
      <c r="C24" s="483">
        <v>39918400</v>
      </c>
      <c r="D24" s="483">
        <v>0</v>
      </c>
      <c r="E24" s="483">
        <v>200000</v>
      </c>
      <c r="F24" s="483">
        <v>237600</v>
      </c>
      <c r="G24" s="483">
        <v>100000</v>
      </c>
      <c r="H24" s="483">
        <v>442300</v>
      </c>
      <c r="I24" s="483">
        <f t="shared" si="14"/>
        <v>40156000</v>
      </c>
      <c r="J24" s="483">
        <f t="shared" si="14"/>
        <v>100000</v>
      </c>
      <c r="K24" s="483">
        <f t="shared" si="14"/>
        <v>642300</v>
      </c>
      <c r="M24" s="481" t="str">
        <f>$A$11</f>
        <v>H22</v>
      </c>
      <c r="N24" s="482">
        <f>21566820+2323420</f>
        <v>23890240</v>
      </c>
      <c r="O24" s="483">
        <v>21416720</v>
      </c>
      <c r="P24" s="483">
        <v>0</v>
      </c>
      <c r="Q24" s="483">
        <v>150100</v>
      </c>
      <c r="R24" s="483">
        <v>358880</v>
      </c>
      <c r="S24" s="483">
        <v>0</v>
      </c>
      <c r="T24" s="483">
        <v>1964540</v>
      </c>
      <c r="U24" s="483">
        <f t="shared" si="15"/>
        <v>21775600</v>
      </c>
      <c r="V24" s="483">
        <f t="shared" si="15"/>
        <v>0</v>
      </c>
      <c r="W24" s="483">
        <f t="shared" si="15"/>
        <v>2114640</v>
      </c>
      <c r="Y24" s="481" t="str">
        <f>$A$11</f>
        <v>H22</v>
      </c>
      <c r="Z24" s="482">
        <v>12237260</v>
      </c>
      <c r="AA24" s="483">
        <v>11283520</v>
      </c>
      <c r="AB24" s="483">
        <v>0</v>
      </c>
      <c r="AC24" s="483">
        <v>47730</v>
      </c>
      <c r="AD24" s="483">
        <v>169470</v>
      </c>
      <c r="AE24" s="483">
        <v>27200</v>
      </c>
      <c r="AF24" s="483">
        <v>742840</v>
      </c>
      <c r="AG24" s="483">
        <f t="shared" si="16"/>
        <v>11452990</v>
      </c>
      <c r="AH24" s="483">
        <f t="shared" si="16"/>
        <v>27200</v>
      </c>
      <c r="AI24" s="483">
        <f t="shared" si="16"/>
        <v>790570</v>
      </c>
      <c r="AK24" s="481" t="str">
        <f>$A$11</f>
        <v>H22</v>
      </c>
      <c r="AL24" s="482">
        <v>95235088</v>
      </c>
      <c r="AM24" s="483">
        <v>95235088</v>
      </c>
      <c r="AN24" s="483">
        <v>0</v>
      </c>
      <c r="AO24" s="483">
        <v>0</v>
      </c>
      <c r="AP24" s="483">
        <v>0</v>
      </c>
      <c r="AQ24" s="483">
        <v>0</v>
      </c>
      <c r="AR24" s="483">
        <v>0</v>
      </c>
      <c r="AS24" s="483">
        <f t="shared" si="17"/>
        <v>95235088</v>
      </c>
      <c r="AT24" s="483">
        <f t="shared" si="17"/>
        <v>0</v>
      </c>
      <c r="AU24" s="483">
        <f t="shared" si="17"/>
        <v>0</v>
      </c>
      <c r="AW24" s="488"/>
      <c r="AX24" s="481" t="s">
        <v>395</v>
      </c>
      <c r="AY24" s="482">
        <v>3084296</v>
      </c>
      <c r="AZ24" s="483"/>
      <c r="BA24" s="483"/>
      <c r="BB24" s="483"/>
      <c r="BC24" s="483">
        <v>2182939</v>
      </c>
      <c r="BD24" s="483"/>
      <c r="BE24" s="483">
        <v>901357</v>
      </c>
      <c r="BF24" s="483">
        <f t="shared" si="18"/>
        <v>2182939</v>
      </c>
      <c r="BG24" s="483">
        <f t="shared" si="18"/>
        <v>0</v>
      </c>
      <c r="BH24" s="483">
        <f t="shared" si="18"/>
        <v>901357</v>
      </c>
    </row>
    <row r="25" spans="1:60" x14ac:dyDescent="0.15">
      <c r="A25" s="481" t="str">
        <f>$A$12</f>
        <v>H21</v>
      </c>
      <c r="B25" s="482">
        <v>37066400</v>
      </c>
      <c r="C25" s="483">
        <v>35855800</v>
      </c>
      <c r="D25" s="483">
        <v>0</v>
      </c>
      <c r="E25" s="483">
        <v>322300</v>
      </c>
      <c r="F25" s="483">
        <v>180900</v>
      </c>
      <c r="G25" s="483">
        <v>249800</v>
      </c>
      <c r="H25" s="483">
        <v>457600</v>
      </c>
      <c r="I25" s="490">
        <f t="shared" si="14"/>
        <v>36036700</v>
      </c>
      <c r="J25" s="490">
        <f t="shared" si="14"/>
        <v>249800</v>
      </c>
      <c r="K25" s="490">
        <f t="shared" si="14"/>
        <v>779900</v>
      </c>
      <c r="L25" s="491"/>
      <c r="M25" s="481" t="str">
        <f>$A$12</f>
        <v>H21</v>
      </c>
      <c r="N25" s="482"/>
      <c r="O25" s="483"/>
      <c r="P25" s="483"/>
      <c r="Q25" s="483"/>
      <c r="R25" s="483"/>
      <c r="S25" s="483">
        <v>0</v>
      </c>
      <c r="T25" s="483"/>
      <c r="U25" s="490">
        <f t="shared" si="15"/>
        <v>0</v>
      </c>
      <c r="V25" s="490">
        <f t="shared" si="15"/>
        <v>0</v>
      </c>
      <c r="W25" s="490">
        <f t="shared" si="15"/>
        <v>0</v>
      </c>
      <c r="X25" s="491"/>
      <c r="Y25" s="481" t="str">
        <f>$A$12</f>
        <v>H21</v>
      </c>
      <c r="Z25" s="482">
        <v>12964570</v>
      </c>
      <c r="AA25" s="483">
        <v>11660960</v>
      </c>
      <c r="AB25" s="483">
        <v>0</v>
      </c>
      <c r="AC25" s="483">
        <v>75840</v>
      </c>
      <c r="AD25" s="483">
        <v>333630</v>
      </c>
      <c r="AE25" s="483">
        <v>57670</v>
      </c>
      <c r="AF25" s="483">
        <v>894140</v>
      </c>
      <c r="AG25" s="490">
        <f t="shared" si="16"/>
        <v>11994590</v>
      </c>
      <c r="AH25" s="490">
        <f t="shared" si="16"/>
        <v>57670</v>
      </c>
      <c r="AI25" s="490">
        <f t="shared" si="16"/>
        <v>969980</v>
      </c>
      <c r="AJ25" s="491"/>
      <c r="AK25" s="481" t="str">
        <f>$A$12</f>
        <v>H21</v>
      </c>
      <c r="AL25" s="482">
        <v>69379351</v>
      </c>
      <c r="AM25" s="483">
        <v>53479351</v>
      </c>
      <c r="AN25" s="483">
        <v>15900000</v>
      </c>
      <c r="AO25" s="483">
        <v>0</v>
      </c>
      <c r="AP25" s="483">
        <v>0</v>
      </c>
      <c r="AQ25" s="483">
        <v>0</v>
      </c>
      <c r="AR25" s="483">
        <v>0</v>
      </c>
      <c r="AS25" s="490">
        <f t="shared" si="17"/>
        <v>53479351</v>
      </c>
      <c r="AT25" s="490">
        <f t="shared" si="17"/>
        <v>15900000</v>
      </c>
      <c r="AU25" s="490">
        <f t="shared" si="17"/>
        <v>0</v>
      </c>
      <c r="AW25" s="489" t="str">
        <f>$A$8</f>
        <v>H25</v>
      </c>
      <c r="AX25" s="481"/>
      <c r="AY25" s="482">
        <v>13624386</v>
      </c>
      <c r="AZ25" s="483"/>
      <c r="BA25" s="483"/>
      <c r="BB25" s="483"/>
      <c r="BC25" s="483">
        <v>345592</v>
      </c>
      <c r="BD25" s="483"/>
      <c r="BE25" s="483">
        <v>13278794</v>
      </c>
      <c r="BF25" s="483">
        <f t="shared" si="18"/>
        <v>345592</v>
      </c>
      <c r="BG25" s="483">
        <f t="shared" si="18"/>
        <v>0</v>
      </c>
      <c r="BH25" s="483">
        <f t="shared" si="18"/>
        <v>13278794</v>
      </c>
    </row>
    <row r="26" spans="1:60" ht="25.5" x14ac:dyDescent="0.15">
      <c r="A26" s="492" t="s">
        <v>396</v>
      </c>
      <c r="B26" s="493">
        <f t="shared" ref="B26:K26" si="19">ROUND(SUM(B20:B24),0)</f>
        <v>187216400</v>
      </c>
      <c r="C26" s="493">
        <f t="shared" si="19"/>
        <v>180584400</v>
      </c>
      <c r="D26" s="493">
        <f t="shared" si="19"/>
        <v>0</v>
      </c>
      <c r="E26" s="493">
        <f t="shared" si="19"/>
        <v>1864100</v>
      </c>
      <c r="F26" s="493">
        <f t="shared" si="19"/>
        <v>864900</v>
      </c>
      <c r="G26" s="493">
        <f t="shared" si="19"/>
        <v>166600</v>
      </c>
      <c r="H26" s="493">
        <f>ROUND(SUM(H20:H24),0)</f>
        <v>3736400</v>
      </c>
      <c r="I26" s="493">
        <f t="shared" si="19"/>
        <v>181449300</v>
      </c>
      <c r="J26" s="493">
        <f t="shared" si="19"/>
        <v>166600</v>
      </c>
      <c r="K26" s="493">
        <f t="shared" si="19"/>
        <v>5600500</v>
      </c>
      <c r="L26" s="494"/>
      <c r="M26" s="492" t="s">
        <v>396</v>
      </c>
      <c r="N26" s="493">
        <f t="shared" ref="N26:W27" si="20">ROUND(SUM(N20:N24),0)</f>
        <v>121576440</v>
      </c>
      <c r="O26" s="495">
        <f t="shared" si="20"/>
        <v>108732440</v>
      </c>
      <c r="P26" s="495">
        <f t="shared" si="20"/>
        <v>0</v>
      </c>
      <c r="Q26" s="495">
        <f t="shared" si="20"/>
        <v>1877020</v>
      </c>
      <c r="R26" s="495">
        <f t="shared" si="20"/>
        <v>1950660</v>
      </c>
      <c r="S26" s="495">
        <f t="shared" si="20"/>
        <v>0</v>
      </c>
      <c r="T26" s="495">
        <f t="shared" si="20"/>
        <v>9016320</v>
      </c>
      <c r="U26" s="495">
        <f t="shared" si="20"/>
        <v>110683100</v>
      </c>
      <c r="V26" s="495">
        <f t="shared" si="20"/>
        <v>0</v>
      </c>
      <c r="W26" s="495">
        <f t="shared" si="20"/>
        <v>10893340</v>
      </c>
      <c r="X26" s="494"/>
      <c r="Y26" s="492" t="s">
        <v>396</v>
      </c>
      <c r="Z26" s="493">
        <f>ROUND(SUM(Z20:Z24),0)</f>
        <v>87256720</v>
      </c>
      <c r="AA26" s="495">
        <f t="shared" ref="Z26:AI27" si="21">ROUND(SUM(AA20:AA24),0)</f>
        <v>84604350</v>
      </c>
      <c r="AB26" s="495">
        <f t="shared" si="21"/>
        <v>0</v>
      </c>
      <c r="AC26" s="495">
        <f t="shared" si="21"/>
        <v>339560</v>
      </c>
      <c r="AD26" s="495">
        <f t="shared" si="21"/>
        <v>710700</v>
      </c>
      <c r="AE26" s="495">
        <f t="shared" si="21"/>
        <v>435770</v>
      </c>
      <c r="AF26" s="495">
        <f>ROUND(SUM(AF20:AF24),0)</f>
        <v>1199840</v>
      </c>
      <c r="AG26" s="495">
        <f t="shared" si="21"/>
        <v>85315050</v>
      </c>
      <c r="AH26" s="495">
        <f>ROUND(SUM(AH20:AH24),0)</f>
        <v>435770</v>
      </c>
      <c r="AI26" s="495">
        <f t="shared" si="21"/>
        <v>1539400</v>
      </c>
      <c r="AJ26" s="494"/>
      <c r="AK26" s="492" t="s">
        <v>396</v>
      </c>
      <c r="AL26" s="493">
        <f t="shared" ref="AL26:AU27" si="22">ROUND(SUM(AL20:AL24),0)</f>
        <v>401268763</v>
      </c>
      <c r="AM26" s="495">
        <f t="shared" si="22"/>
        <v>401268763</v>
      </c>
      <c r="AN26" s="495">
        <f t="shared" si="22"/>
        <v>0</v>
      </c>
      <c r="AO26" s="495">
        <f t="shared" si="22"/>
        <v>0</v>
      </c>
      <c r="AP26" s="495">
        <f t="shared" si="22"/>
        <v>0</v>
      </c>
      <c r="AQ26" s="495">
        <f t="shared" si="22"/>
        <v>0</v>
      </c>
      <c r="AR26" s="495">
        <f t="shared" si="22"/>
        <v>0</v>
      </c>
      <c r="AS26" s="495">
        <f t="shared" si="22"/>
        <v>401268763</v>
      </c>
      <c r="AT26" s="495">
        <f t="shared" si="22"/>
        <v>0</v>
      </c>
      <c r="AU26" s="495">
        <f t="shared" si="22"/>
        <v>0</v>
      </c>
      <c r="AW26" s="481" t="str">
        <f>$A$9</f>
        <v>H24</v>
      </c>
      <c r="AX26" s="481"/>
      <c r="AY26" s="482">
        <v>13509655</v>
      </c>
      <c r="AZ26" s="483"/>
      <c r="BA26" s="483"/>
      <c r="BB26" s="483"/>
      <c r="BC26" s="483">
        <v>718034</v>
      </c>
      <c r="BD26" s="483"/>
      <c r="BE26" s="483">
        <v>12791621</v>
      </c>
      <c r="BF26" s="483">
        <f t="shared" si="18"/>
        <v>718034</v>
      </c>
      <c r="BG26" s="483">
        <f t="shared" si="18"/>
        <v>0</v>
      </c>
      <c r="BH26" s="483">
        <f t="shared" si="18"/>
        <v>12791621</v>
      </c>
    </row>
    <row r="27" spans="1:60" ht="25.5" x14ac:dyDescent="0.15">
      <c r="A27" s="492" t="s">
        <v>397</v>
      </c>
      <c r="B27" s="493">
        <f t="shared" ref="B27:K27" si="23">ROUND(SUM(B21:B25),0)</f>
        <v>186578600</v>
      </c>
      <c r="C27" s="493">
        <f t="shared" si="23"/>
        <v>180269300</v>
      </c>
      <c r="D27" s="493">
        <f t="shared" si="23"/>
        <v>0</v>
      </c>
      <c r="E27" s="493">
        <f t="shared" si="23"/>
        <v>1950600</v>
      </c>
      <c r="F27" s="493">
        <f t="shared" si="23"/>
        <v>894700</v>
      </c>
      <c r="G27" s="493">
        <f t="shared" si="23"/>
        <v>349800</v>
      </c>
      <c r="H27" s="493">
        <f>ROUND(SUM(H21:H25),0)</f>
        <v>3114200</v>
      </c>
      <c r="I27" s="493">
        <f t="shared" si="23"/>
        <v>181164000</v>
      </c>
      <c r="J27" s="493">
        <f t="shared" si="23"/>
        <v>349800</v>
      </c>
      <c r="K27" s="493">
        <f t="shared" si="23"/>
        <v>5064800</v>
      </c>
      <c r="L27" s="494"/>
      <c r="M27" s="492" t="s">
        <v>397</v>
      </c>
      <c r="N27" s="493">
        <f t="shared" si="20"/>
        <v>99041980</v>
      </c>
      <c r="O27" s="495">
        <f t="shared" si="20"/>
        <v>88522400</v>
      </c>
      <c r="P27" s="495">
        <f t="shared" si="20"/>
        <v>0</v>
      </c>
      <c r="Q27" s="495">
        <f t="shared" si="20"/>
        <v>1528520</v>
      </c>
      <c r="R27" s="495">
        <f t="shared" si="20"/>
        <v>1876020</v>
      </c>
      <c r="S27" s="495">
        <f t="shared" si="20"/>
        <v>0</v>
      </c>
      <c r="T27" s="495">
        <f t="shared" si="20"/>
        <v>7115040</v>
      </c>
      <c r="U27" s="495">
        <f t="shared" si="20"/>
        <v>90398420</v>
      </c>
      <c r="V27" s="495">
        <f t="shared" si="20"/>
        <v>0</v>
      </c>
      <c r="W27" s="495">
        <f t="shared" si="20"/>
        <v>8643560</v>
      </c>
      <c r="X27" s="494"/>
      <c r="Y27" s="492" t="s">
        <v>397</v>
      </c>
      <c r="Z27" s="493">
        <f t="shared" si="21"/>
        <v>82616480</v>
      </c>
      <c r="AA27" s="495">
        <f t="shared" si="21"/>
        <v>78853070</v>
      </c>
      <c r="AB27" s="495">
        <f t="shared" si="21"/>
        <v>0</v>
      </c>
      <c r="AC27" s="495">
        <f t="shared" si="21"/>
        <v>336380</v>
      </c>
      <c r="AD27" s="495">
        <f t="shared" si="21"/>
        <v>971020</v>
      </c>
      <c r="AE27" s="495">
        <f t="shared" si="21"/>
        <v>479580</v>
      </c>
      <c r="AF27" s="495">
        <f t="shared" si="21"/>
        <v>2067600</v>
      </c>
      <c r="AG27" s="495">
        <f t="shared" si="21"/>
        <v>79824090</v>
      </c>
      <c r="AH27" s="495">
        <f>ROUND(SUM(AH21:AH25),0)</f>
        <v>479580</v>
      </c>
      <c r="AI27" s="495">
        <f t="shared" si="21"/>
        <v>2403980</v>
      </c>
      <c r="AJ27" s="494"/>
      <c r="AK27" s="492" t="s">
        <v>397</v>
      </c>
      <c r="AL27" s="493">
        <f t="shared" si="22"/>
        <v>429803710</v>
      </c>
      <c r="AM27" s="495">
        <f t="shared" si="22"/>
        <v>413903710</v>
      </c>
      <c r="AN27" s="495">
        <f t="shared" si="22"/>
        <v>15900000</v>
      </c>
      <c r="AO27" s="495">
        <f t="shared" si="22"/>
        <v>0</v>
      </c>
      <c r="AP27" s="495">
        <f t="shared" si="22"/>
        <v>0</v>
      </c>
      <c r="AQ27" s="495">
        <f t="shared" si="22"/>
        <v>0</v>
      </c>
      <c r="AR27" s="495">
        <f t="shared" si="22"/>
        <v>0</v>
      </c>
      <c r="AS27" s="495">
        <f t="shared" si="22"/>
        <v>413903710</v>
      </c>
      <c r="AT27" s="495">
        <f t="shared" si="22"/>
        <v>15900000</v>
      </c>
      <c r="AU27" s="495">
        <f t="shared" si="22"/>
        <v>0</v>
      </c>
      <c r="AW27" s="481" t="str">
        <f>$A$10</f>
        <v>H23</v>
      </c>
      <c r="AX27" s="481"/>
      <c r="AY27" s="482">
        <v>13420369</v>
      </c>
      <c r="AZ27" s="483"/>
      <c r="BA27" s="483"/>
      <c r="BB27" s="483"/>
      <c r="BC27" s="483">
        <v>838926</v>
      </c>
      <c r="BD27" s="483"/>
      <c r="BE27" s="483">
        <v>12581443</v>
      </c>
      <c r="BF27" s="483">
        <f t="shared" si="18"/>
        <v>838926</v>
      </c>
      <c r="BG27" s="483">
        <f t="shared" si="18"/>
        <v>0</v>
      </c>
      <c r="BH27" s="483">
        <f t="shared" si="18"/>
        <v>12581443</v>
      </c>
    </row>
    <row r="28" spans="1:60" x14ac:dyDescent="0.15">
      <c r="AW28" s="481" t="str">
        <f>$A$11</f>
        <v>H22</v>
      </c>
      <c r="AX28" s="481"/>
      <c r="AY28" s="482">
        <v>13002054</v>
      </c>
      <c r="AZ28" s="483"/>
      <c r="BA28" s="483"/>
      <c r="BB28" s="483"/>
      <c r="BC28" s="483">
        <v>824862</v>
      </c>
      <c r="BD28" s="483"/>
      <c r="BE28" s="483">
        <v>12177192</v>
      </c>
      <c r="BF28" s="483">
        <f t="shared" si="18"/>
        <v>824862</v>
      </c>
      <c r="BG28" s="483">
        <f t="shared" si="18"/>
        <v>0</v>
      </c>
      <c r="BH28" s="483">
        <f t="shared" si="18"/>
        <v>12177192</v>
      </c>
    </row>
    <row r="29" spans="1:60" ht="14.25" x14ac:dyDescent="0.15">
      <c r="A29" s="470" t="s">
        <v>401</v>
      </c>
      <c r="B29" s="1198" t="s">
        <v>526</v>
      </c>
      <c r="C29" s="1198"/>
      <c r="M29" s="470" t="s">
        <v>401</v>
      </c>
      <c r="N29" s="475" t="s">
        <v>403</v>
      </c>
      <c r="O29" s="476"/>
      <c r="P29" s="476"/>
      <c r="Q29" s="476"/>
      <c r="Y29" s="470" t="s">
        <v>401</v>
      </c>
      <c r="Z29" s="475" t="s">
        <v>529</v>
      </c>
      <c r="AA29" s="476"/>
      <c r="AB29" s="476"/>
      <c r="AC29" s="476"/>
      <c r="AK29" s="470" t="s">
        <v>401</v>
      </c>
      <c r="AL29" s="1203" t="s">
        <v>403</v>
      </c>
      <c r="AM29" s="1203"/>
      <c r="AN29" s="1203"/>
      <c r="AO29" s="1203"/>
      <c r="AW29" s="481" t="str">
        <f>$A$12</f>
        <v>H21</v>
      </c>
      <c r="AX29" s="481"/>
      <c r="AY29" s="482">
        <v>12642186</v>
      </c>
      <c r="AZ29" s="483"/>
      <c r="BA29" s="483"/>
      <c r="BB29" s="483"/>
      <c r="BC29" s="483">
        <v>1451436</v>
      </c>
      <c r="BD29" s="483"/>
      <c r="BE29" s="483">
        <v>11190750</v>
      </c>
      <c r="BF29" s="483">
        <f t="shared" si="18"/>
        <v>1451436</v>
      </c>
      <c r="BG29" s="483">
        <f t="shared" si="18"/>
        <v>0</v>
      </c>
      <c r="BH29" s="483">
        <f t="shared" si="18"/>
        <v>11190750</v>
      </c>
    </row>
    <row r="30" spans="1:60" ht="25.5" x14ac:dyDescent="0.15">
      <c r="A30" s="1199"/>
      <c r="B30" s="1199"/>
      <c r="C30" s="1200" t="s">
        <v>400</v>
      </c>
      <c r="D30" s="1201"/>
      <c r="E30" s="1202"/>
      <c r="F30" s="1200" t="s">
        <v>377</v>
      </c>
      <c r="G30" s="1201"/>
      <c r="H30" s="1202"/>
      <c r="I30" s="1200" t="s">
        <v>96</v>
      </c>
      <c r="J30" s="1201"/>
      <c r="K30" s="1202"/>
      <c r="M30" s="1199"/>
      <c r="N30" s="1199"/>
      <c r="O30" s="1200" t="s">
        <v>400</v>
      </c>
      <c r="P30" s="1201"/>
      <c r="Q30" s="1202"/>
      <c r="R30" s="1200" t="s">
        <v>377</v>
      </c>
      <c r="S30" s="1201"/>
      <c r="T30" s="1202"/>
      <c r="U30" s="1200" t="s">
        <v>96</v>
      </c>
      <c r="V30" s="1201"/>
      <c r="W30" s="1202"/>
      <c r="Y30" s="1199"/>
      <c r="Z30" s="1199"/>
      <c r="AA30" s="1200" t="s">
        <v>400</v>
      </c>
      <c r="AB30" s="1201"/>
      <c r="AC30" s="1202"/>
      <c r="AD30" s="1200" t="s">
        <v>377</v>
      </c>
      <c r="AE30" s="1201"/>
      <c r="AF30" s="1202"/>
      <c r="AG30" s="1200" t="s">
        <v>96</v>
      </c>
      <c r="AH30" s="1201"/>
      <c r="AI30" s="1202"/>
      <c r="AK30" s="1199"/>
      <c r="AL30" s="1199"/>
      <c r="AM30" s="1200" t="s">
        <v>400</v>
      </c>
      <c r="AN30" s="1201"/>
      <c r="AO30" s="1202"/>
      <c r="AP30" s="1200" t="s">
        <v>377</v>
      </c>
      <c r="AQ30" s="1201"/>
      <c r="AR30" s="1202"/>
      <c r="AS30" s="1200" t="s">
        <v>96</v>
      </c>
      <c r="AT30" s="1201"/>
      <c r="AU30" s="1202"/>
      <c r="AW30" s="492" t="s">
        <v>396</v>
      </c>
      <c r="AX30" s="507"/>
      <c r="AY30" s="493">
        <f t="shared" ref="AY30:BH30" si="24">ROUND(SUM(AY23:AY28),0)</f>
        <v>66835258</v>
      </c>
      <c r="AZ30" s="493">
        <f t="shared" si="24"/>
        <v>0</v>
      </c>
      <c r="BA30" s="493">
        <f t="shared" si="24"/>
        <v>0</v>
      </c>
      <c r="BB30" s="493">
        <f t="shared" si="24"/>
        <v>0</v>
      </c>
      <c r="BC30" s="493">
        <f t="shared" si="24"/>
        <v>4910353</v>
      </c>
      <c r="BD30" s="493">
        <f t="shared" si="24"/>
        <v>0</v>
      </c>
      <c r="BE30" s="493">
        <f t="shared" si="24"/>
        <v>61924905</v>
      </c>
      <c r="BF30" s="493">
        <f t="shared" si="24"/>
        <v>4910353</v>
      </c>
      <c r="BG30" s="493">
        <f t="shared" si="24"/>
        <v>0</v>
      </c>
      <c r="BH30" s="493">
        <f t="shared" si="24"/>
        <v>61924905</v>
      </c>
    </row>
    <row r="31" spans="1:60" ht="25.5" x14ac:dyDescent="0.15">
      <c r="A31" s="479" t="s">
        <v>387</v>
      </c>
      <c r="B31" s="479" t="s">
        <v>388</v>
      </c>
      <c r="C31" s="479" t="s">
        <v>389</v>
      </c>
      <c r="D31" s="479" t="s">
        <v>390</v>
      </c>
      <c r="E31" s="479" t="s">
        <v>391</v>
      </c>
      <c r="F31" s="479" t="s">
        <v>389</v>
      </c>
      <c r="G31" s="479" t="s">
        <v>390</v>
      </c>
      <c r="H31" s="479" t="s">
        <v>391</v>
      </c>
      <c r="I31" s="479" t="s">
        <v>389</v>
      </c>
      <c r="J31" s="479" t="s">
        <v>390</v>
      </c>
      <c r="K31" s="479" t="s">
        <v>391</v>
      </c>
      <c r="M31" s="479" t="s">
        <v>387</v>
      </c>
      <c r="N31" s="479" t="s">
        <v>388</v>
      </c>
      <c r="O31" s="479" t="s">
        <v>389</v>
      </c>
      <c r="P31" s="479" t="s">
        <v>390</v>
      </c>
      <c r="Q31" s="479" t="s">
        <v>391</v>
      </c>
      <c r="R31" s="479" t="s">
        <v>389</v>
      </c>
      <c r="S31" s="479" t="s">
        <v>390</v>
      </c>
      <c r="T31" s="479" t="s">
        <v>391</v>
      </c>
      <c r="U31" s="479" t="s">
        <v>389</v>
      </c>
      <c r="V31" s="479" t="s">
        <v>390</v>
      </c>
      <c r="W31" s="479" t="s">
        <v>391</v>
      </c>
      <c r="Y31" s="479" t="s">
        <v>387</v>
      </c>
      <c r="Z31" s="479" t="s">
        <v>388</v>
      </c>
      <c r="AA31" s="479" t="s">
        <v>389</v>
      </c>
      <c r="AB31" s="479" t="s">
        <v>390</v>
      </c>
      <c r="AC31" s="479" t="s">
        <v>391</v>
      </c>
      <c r="AD31" s="479" t="s">
        <v>389</v>
      </c>
      <c r="AE31" s="479" t="s">
        <v>390</v>
      </c>
      <c r="AF31" s="479" t="s">
        <v>391</v>
      </c>
      <c r="AG31" s="479" t="s">
        <v>389</v>
      </c>
      <c r="AH31" s="479" t="s">
        <v>390</v>
      </c>
      <c r="AI31" s="479" t="s">
        <v>391</v>
      </c>
      <c r="AK31" s="479" t="s">
        <v>387</v>
      </c>
      <c r="AL31" s="479" t="s">
        <v>388</v>
      </c>
      <c r="AM31" s="479" t="s">
        <v>389</v>
      </c>
      <c r="AN31" s="479" t="s">
        <v>390</v>
      </c>
      <c r="AO31" s="479" t="s">
        <v>391</v>
      </c>
      <c r="AP31" s="479" t="s">
        <v>389</v>
      </c>
      <c r="AQ31" s="479" t="s">
        <v>390</v>
      </c>
      <c r="AR31" s="479" t="s">
        <v>391</v>
      </c>
      <c r="AS31" s="479" t="s">
        <v>389</v>
      </c>
      <c r="AT31" s="479" t="s">
        <v>390</v>
      </c>
      <c r="AU31" s="479" t="s">
        <v>391</v>
      </c>
      <c r="AW31" s="492" t="s">
        <v>397</v>
      </c>
      <c r="AX31" s="507"/>
      <c r="AY31" s="493">
        <f t="shared" ref="AY31:BH31" si="25">ROUND(SUM(AY25:AY29),0)</f>
        <v>66198650</v>
      </c>
      <c r="AZ31" s="493">
        <f t="shared" si="25"/>
        <v>0</v>
      </c>
      <c r="BA31" s="493">
        <f t="shared" si="25"/>
        <v>0</v>
      </c>
      <c r="BB31" s="493">
        <f t="shared" si="25"/>
        <v>0</v>
      </c>
      <c r="BC31" s="493">
        <f t="shared" si="25"/>
        <v>4178850</v>
      </c>
      <c r="BD31" s="493">
        <f t="shared" si="25"/>
        <v>0</v>
      </c>
      <c r="BE31" s="493">
        <f t="shared" si="25"/>
        <v>62019800</v>
      </c>
      <c r="BF31" s="493">
        <f t="shared" si="25"/>
        <v>4178850</v>
      </c>
      <c r="BG31" s="493">
        <f t="shared" si="25"/>
        <v>0</v>
      </c>
      <c r="BH31" s="493">
        <f t="shared" si="25"/>
        <v>62019800</v>
      </c>
    </row>
    <row r="32" spans="1:60" x14ac:dyDescent="0.15">
      <c r="A32" s="481" t="str">
        <f>$A$6</f>
        <v>Ｈ27</v>
      </c>
      <c r="B32" s="780">
        <v>544839030</v>
      </c>
      <c r="C32" s="483">
        <v>513455750</v>
      </c>
      <c r="D32" s="483">
        <v>158500</v>
      </c>
      <c r="E32" s="483">
        <v>6494850</v>
      </c>
      <c r="F32" s="483">
        <v>1941567</v>
      </c>
      <c r="G32" s="483">
        <v>4017573</v>
      </c>
      <c r="H32" s="483">
        <v>18770790</v>
      </c>
      <c r="I32" s="483">
        <f t="shared" ref="I32:K38" si="26">ROUND(SUM(C32,F32),0)</f>
        <v>515397317</v>
      </c>
      <c r="J32" s="483">
        <f t="shared" si="26"/>
        <v>4176073</v>
      </c>
      <c r="K32" s="483">
        <f t="shared" si="26"/>
        <v>25265640</v>
      </c>
      <c r="M32" s="481" t="str">
        <f>$A$6</f>
        <v>Ｈ27</v>
      </c>
      <c r="N32" s="482"/>
      <c r="O32" s="483"/>
      <c r="P32" s="483"/>
      <c r="Q32" s="483"/>
      <c r="R32" s="483"/>
      <c r="S32" s="483"/>
      <c r="T32" s="483"/>
      <c r="U32" s="483">
        <f t="shared" ref="U32:W38" si="27">ROUND(SUM(O32,R32),0)</f>
        <v>0</v>
      </c>
      <c r="V32" s="483">
        <f t="shared" si="27"/>
        <v>0</v>
      </c>
      <c r="W32" s="483">
        <f t="shared" si="27"/>
        <v>0</v>
      </c>
      <c r="Y32" s="481" t="str">
        <f>$A$6</f>
        <v>Ｈ27</v>
      </c>
      <c r="Z32" s="482">
        <v>912071</v>
      </c>
      <c r="AA32" s="483">
        <v>490985</v>
      </c>
      <c r="AB32" s="483"/>
      <c r="AC32" s="483">
        <v>346756</v>
      </c>
      <c r="AD32" s="483">
        <v>74330</v>
      </c>
      <c r="AE32" s="483"/>
      <c r="AF32" s="483">
        <v>0</v>
      </c>
      <c r="AG32" s="483">
        <f t="shared" ref="AG32:AI38" si="28">ROUND(SUM(AA32,AD32),0)</f>
        <v>565315</v>
      </c>
      <c r="AH32" s="483">
        <f t="shared" si="28"/>
        <v>0</v>
      </c>
      <c r="AI32" s="483">
        <f t="shared" si="28"/>
        <v>346756</v>
      </c>
      <c r="AK32" s="481" t="str">
        <f>$A$6</f>
        <v>Ｈ27</v>
      </c>
      <c r="AL32" s="482"/>
      <c r="AM32" s="483"/>
      <c r="AN32" s="483"/>
      <c r="AO32" s="483"/>
      <c r="AP32" s="483"/>
      <c r="AQ32" s="483"/>
      <c r="AR32" s="483"/>
      <c r="AS32" s="483">
        <f t="shared" ref="AS32:AU38" si="29">ROUND(SUM(AM32,AP32),0)</f>
        <v>0</v>
      </c>
      <c r="AT32" s="483">
        <f t="shared" si="29"/>
        <v>0</v>
      </c>
      <c r="AU32" s="483">
        <f t="shared" si="29"/>
        <v>0</v>
      </c>
    </row>
    <row r="33" spans="1:63" ht="14.25" x14ac:dyDescent="0.15">
      <c r="A33" s="481" t="str">
        <f>$A$7</f>
        <v>H26</v>
      </c>
      <c r="B33" s="482">
        <v>554702490</v>
      </c>
      <c r="C33" s="483">
        <v>522973650</v>
      </c>
      <c r="D33" s="483">
        <v>59600</v>
      </c>
      <c r="E33" s="483">
        <v>6305250</v>
      </c>
      <c r="F33" s="483">
        <v>2104810</v>
      </c>
      <c r="G33" s="483">
        <v>4834500</v>
      </c>
      <c r="H33" s="483">
        <v>18424680</v>
      </c>
      <c r="I33" s="483">
        <f t="shared" si="26"/>
        <v>525078460</v>
      </c>
      <c r="J33" s="483">
        <f t="shared" si="26"/>
        <v>4894100</v>
      </c>
      <c r="K33" s="483">
        <f t="shared" si="26"/>
        <v>24729930</v>
      </c>
      <c r="M33" s="481" t="str">
        <f>$A$7</f>
        <v>H26</v>
      </c>
      <c r="N33" s="482"/>
      <c r="O33" s="483"/>
      <c r="P33" s="483"/>
      <c r="Q33" s="483"/>
      <c r="R33" s="483"/>
      <c r="S33" s="483"/>
      <c r="T33" s="483"/>
      <c r="U33" s="483">
        <f t="shared" si="27"/>
        <v>0</v>
      </c>
      <c r="V33" s="483">
        <f t="shared" si="27"/>
        <v>0</v>
      </c>
      <c r="W33" s="483">
        <f t="shared" si="27"/>
        <v>0</v>
      </c>
      <c r="Y33" s="481" t="str">
        <f>$A$7</f>
        <v>H26</v>
      </c>
      <c r="Z33" s="482">
        <v>877821</v>
      </c>
      <c r="AA33" s="483">
        <v>803491</v>
      </c>
      <c r="AB33" s="483"/>
      <c r="AC33" s="483">
        <v>74330</v>
      </c>
      <c r="AD33" s="483"/>
      <c r="AE33" s="483"/>
      <c r="AF33" s="483">
        <v>0</v>
      </c>
      <c r="AG33" s="483">
        <f t="shared" si="28"/>
        <v>803491</v>
      </c>
      <c r="AH33" s="483">
        <f t="shared" si="28"/>
        <v>0</v>
      </c>
      <c r="AI33" s="483">
        <f t="shared" si="28"/>
        <v>74330</v>
      </c>
      <c r="AK33" s="481" t="str">
        <f>$A$7</f>
        <v>H26</v>
      </c>
      <c r="AL33" s="482"/>
      <c r="AM33" s="483"/>
      <c r="AN33" s="483"/>
      <c r="AO33" s="483"/>
      <c r="AP33" s="483"/>
      <c r="AQ33" s="483"/>
      <c r="AR33" s="483"/>
      <c r="AS33" s="483">
        <f t="shared" si="29"/>
        <v>0</v>
      </c>
      <c r="AT33" s="483">
        <f t="shared" si="29"/>
        <v>0</v>
      </c>
      <c r="AU33" s="483">
        <f t="shared" si="29"/>
        <v>0</v>
      </c>
      <c r="AW33" s="470" t="s">
        <v>401</v>
      </c>
      <c r="AX33" s="475" t="s">
        <v>323</v>
      </c>
      <c r="AY33" s="476"/>
      <c r="AZ33" s="476"/>
      <c r="BA33" s="476"/>
    </row>
    <row r="34" spans="1:63" x14ac:dyDescent="0.15">
      <c r="A34" s="481" t="str">
        <f>$A$8</f>
        <v>H25</v>
      </c>
      <c r="B34" s="482">
        <v>558355665</v>
      </c>
      <c r="C34" s="483">
        <v>527916405</v>
      </c>
      <c r="D34" s="483">
        <v>180900</v>
      </c>
      <c r="E34" s="483">
        <v>5532595</v>
      </c>
      <c r="F34" s="483">
        <v>1863652</v>
      </c>
      <c r="G34" s="483">
        <v>3030718</v>
      </c>
      <c r="H34" s="483">
        <v>19831395</v>
      </c>
      <c r="I34" s="483">
        <f t="shared" si="26"/>
        <v>529780057</v>
      </c>
      <c r="J34" s="483">
        <f t="shared" si="26"/>
        <v>3211618</v>
      </c>
      <c r="K34" s="483">
        <f t="shared" si="26"/>
        <v>25363990</v>
      </c>
      <c r="M34" s="481" t="str">
        <f>$A$8</f>
        <v>H25</v>
      </c>
      <c r="N34" s="482"/>
      <c r="O34" s="483"/>
      <c r="P34" s="483"/>
      <c r="Q34" s="483"/>
      <c r="R34" s="483"/>
      <c r="S34" s="483"/>
      <c r="T34" s="483"/>
      <c r="U34" s="483">
        <f t="shared" si="27"/>
        <v>0</v>
      </c>
      <c r="V34" s="483">
        <f t="shared" si="27"/>
        <v>0</v>
      </c>
      <c r="W34" s="483">
        <f t="shared" si="27"/>
        <v>0</v>
      </c>
      <c r="Y34" s="481" t="str">
        <f>$A$8</f>
        <v>H25</v>
      </c>
      <c r="Z34" s="482">
        <v>489154</v>
      </c>
      <c r="AA34" s="483">
        <v>489154</v>
      </c>
      <c r="AB34" s="483"/>
      <c r="AC34" s="483">
        <v>0</v>
      </c>
      <c r="AD34" s="483"/>
      <c r="AE34" s="483"/>
      <c r="AF34" s="483">
        <v>0</v>
      </c>
      <c r="AG34" s="483">
        <f t="shared" si="28"/>
        <v>489154</v>
      </c>
      <c r="AH34" s="483">
        <f t="shared" si="28"/>
        <v>0</v>
      </c>
      <c r="AI34" s="483">
        <f t="shared" si="28"/>
        <v>0</v>
      </c>
      <c r="AK34" s="481" t="str">
        <f>$A$8</f>
        <v>H25</v>
      </c>
      <c r="AL34" s="482"/>
      <c r="AM34" s="483"/>
      <c r="AN34" s="483"/>
      <c r="AO34" s="483"/>
      <c r="AP34" s="483"/>
      <c r="AQ34" s="483"/>
      <c r="AR34" s="483"/>
      <c r="AS34" s="483">
        <f t="shared" si="29"/>
        <v>0</v>
      </c>
      <c r="AT34" s="483">
        <f t="shared" si="29"/>
        <v>0</v>
      </c>
      <c r="AU34" s="483">
        <f t="shared" si="29"/>
        <v>0</v>
      </c>
      <c r="AW34" s="1213"/>
      <c r="AX34" s="1214"/>
      <c r="AY34" s="1215"/>
      <c r="AZ34" s="1210" t="s">
        <v>400</v>
      </c>
      <c r="BA34" s="1211"/>
      <c r="BB34" s="1212"/>
      <c r="BC34" s="1210" t="s">
        <v>377</v>
      </c>
      <c r="BD34" s="1211"/>
      <c r="BE34" s="1212"/>
      <c r="BF34" s="1210" t="s">
        <v>96</v>
      </c>
      <c r="BG34" s="1211"/>
      <c r="BH34" s="1212"/>
    </row>
    <row r="35" spans="1:63" x14ac:dyDescent="0.15">
      <c r="A35" s="481" t="str">
        <f>$A$9</f>
        <v>H24</v>
      </c>
      <c r="B35" s="482">
        <v>573136629</v>
      </c>
      <c r="C35" s="483">
        <v>538722400</v>
      </c>
      <c r="D35" s="483">
        <v>322100</v>
      </c>
      <c r="E35" s="483">
        <v>5314500</v>
      </c>
      <c r="F35" s="483">
        <v>4196400</v>
      </c>
      <c r="G35" s="483">
        <v>5280864</v>
      </c>
      <c r="H35" s="483">
        <v>19300365</v>
      </c>
      <c r="I35" s="483">
        <f t="shared" si="26"/>
        <v>542918800</v>
      </c>
      <c r="J35" s="483">
        <f t="shared" si="26"/>
        <v>5602964</v>
      </c>
      <c r="K35" s="483">
        <f t="shared" si="26"/>
        <v>24614865</v>
      </c>
      <c r="M35" s="481" t="str">
        <f>$A$9</f>
        <v>H24</v>
      </c>
      <c r="N35" s="482"/>
      <c r="O35" s="483"/>
      <c r="P35" s="483"/>
      <c r="Q35" s="483"/>
      <c r="R35" s="483"/>
      <c r="S35" s="483"/>
      <c r="T35" s="483"/>
      <c r="U35" s="483">
        <f t="shared" si="27"/>
        <v>0</v>
      </c>
      <c r="V35" s="483">
        <f t="shared" si="27"/>
        <v>0</v>
      </c>
      <c r="W35" s="483">
        <f t="shared" si="27"/>
        <v>0</v>
      </c>
      <c r="Y35" s="481" t="str">
        <f>$A$9</f>
        <v>H24</v>
      </c>
      <c r="Z35" s="482">
        <v>759180</v>
      </c>
      <c r="AA35" s="483">
        <v>759180</v>
      </c>
      <c r="AB35" s="483"/>
      <c r="AC35" s="483">
        <v>0</v>
      </c>
      <c r="AD35" s="483"/>
      <c r="AE35" s="483"/>
      <c r="AF35" s="483">
        <v>0</v>
      </c>
      <c r="AG35" s="483">
        <f t="shared" si="28"/>
        <v>759180</v>
      </c>
      <c r="AH35" s="483">
        <f t="shared" si="28"/>
        <v>0</v>
      </c>
      <c r="AI35" s="483">
        <f t="shared" si="28"/>
        <v>0</v>
      </c>
      <c r="AK35" s="481" t="str">
        <f>$A$9</f>
        <v>H24</v>
      </c>
      <c r="AL35" s="482"/>
      <c r="AM35" s="483"/>
      <c r="AN35" s="483"/>
      <c r="AO35" s="483"/>
      <c r="AP35" s="483"/>
      <c r="AQ35" s="483"/>
      <c r="AR35" s="483"/>
      <c r="AS35" s="483">
        <f t="shared" si="29"/>
        <v>0</v>
      </c>
      <c r="AT35" s="483">
        <f t="shared" si="29"/>
        <v>0</v>
      </c>
      <c r="AU35" s="483">
        <f t="shared" si="29"/>
        <v>0</v>
      </c>
      <c r="AW35" s="508" t="s">
        <v>387</v>
      </c>
      <c r="AX35" s="508"/>
      <c r="AY35" s="479" t="s">
        <v>388</v>
      </c>
      <c r="AZ35" s="479" t="s">
        <v>389</v>
      </c>
      <c r="BA35" s="479" t="s">
        <v>390</v>
      </c>
      <c r="BB35" s="479" t="s">
        <v>391</v>
      </c>
      <c r="BC35" s="479" t="s">
        <v>389</v>
      </c>
      <c r="BD35" s="479" t="s">
        <v>390</v>
      </c>
      <c r="BE35" s="479" t="s">
        <v>391</v>
      </c>
      <c r="BF35" s="479" t="s">
        <v>389</v>
      </c>
      <c r="BG35" s="479" t="s">
        <v>390</v>
      </c>
      <c r="BH35" s="479" t="s">
        <v>391</v>
      </c>
    </row>
    <row r="36" spans="1:63" x14ac:dyDescent="0.15">
      <c r="A36" s="481" t="str">
        <f>$A$10</f>
        <v>H23</v>
      </c>
      <c r="B36" s="482">
        <v>599565971</v>
      </c>
      <c r="C36" s="483">
        <v>557807030</v>
      </c>
      <c r="D36" s="483">
        <v>145000</v>
      </c>
      <c r="E36" s="483">
        <v>7651170</v>
      </c>
      <c r="F36" s="483">
        <v>7336570</v>
      </c>
      <c r="G36" s="483">
        <v>5499742</v>
      </c>
      <c r="H36" s="483">
        <v>21126459</v>
      </c>
      <c r="I36" s="483">
        <f t="shared" si="26"/>
        <v>565143600</v>
      </c>
      <c r="J36" s="483">
        <f t="shared" si="26"/>
        <v>5644742</v>
      </c>
      <c r="K36" s="483">
        <f t="shared" si="26"/>
        <v>28777629</v>
      </c>
      <c r="M36" s="481" t="str">
        <f>$A$10</f>
        <v>H23</v>
      </c>
      <c r="N36" s="482"/>
      <c r="O36" s="483"/>
      <c r="P36" s="483"/>
      <c r="Q36" s="483"/>
      <c r="R36" s="483"/>
      <c r="S36" s="483"/>
      <c r="T36" s="483"/>
      <c r="U36" s="483">
        <f t="shared" si="27"/>
        <v>0</v>
      </c>
      <c r="V36" s="483">
        <f t="shared" si="27"/>
        <v>0</v>
      </c>
      <c r="W36" s="483">
        <f t="shared" si="27"/>
        <v>0</v>
      </c>
      <c r="Y36" s="481" t="str">
        <f>$A$10</f>
        <v>H23</v>
      </c>
      <c r="Z36" s="482">
        <v>849145</v>
      </c>
      <c r="AA36" s="483">
        <v>849145</v>
      </c>
      <c r="AB36" s="483"/>
      <c r="AC36" s="483">
        <v>0</v>
      </c>
      <c r="AD36" s="483"/>
      <c r="AE36" s="483"/>
      <c r="AF36" s="483">
        <v>0</v>
      </c>
      <c r="AG36" s="483">
        <f t="shared" si="28"/>
        <v>849145</v>
      </c>
      <c r="AH36" s="483">
        <f t="shared" si="28"/>
        <v>0</v>
      </c>
      <c r="AI36" s="483">
        <f t="shared" si="28"/>
        <v>0</v>
      </c>
      <c r="AK36" s="481" t="str">
        <f>$A$10</f>
        <v>H23</v>
      </c>
      <c r="AL36" s="482"/>
      <c r="AM36" s="483"/>
      <c r="AN36" s="483"/>
      <c r="AO36" s="483"/>
      <c r="AP36" s="483"/>
      <c r="AQ36" s="483"/>
      <c r="AR36" s="483"/>
      <c r="AS36" s="483">
        <f t="shared" si="29"/>
        <v>0</v>
      </c>
      <c r="AT36" s="483">
        <f t="shared" si="29"/>
        <v>0</v>
      </c>
      <c r="AU36" s="483">
        <f t="shared" si="29"/>
        <v>0</v>
      </c>
      <c r="AW36" s="484" t="str">
        <f>$A$6</f>
        <v>Ｈ27</v>
      </c>
      <c r="AX36" s="481" t="s">
        <v>394</v>
      </c>
      <c r="AY36" s="482">
        <v>1495000</v>
      </c>
      <c r="AZ36" s="483"/>
      <c r="BA36" s="483"/>
      <c r="BB36" s="483"/>
      <c r="BC36" s="483">
        <v>235000</v>
      </c>
      <c r="BD36" s="483"/>
      <c r="BE36" s="483">
        <v>1260000</v>
      </c>
      <c r="BF36" s="483">
        <f t="shared" ref="BF36:BH44" si="30">ROUND(SUM(AZ36,BC36),0)</f>
        <v>235000</v>
      </c>
      <c r="BG36" s="483">
        <f t="shared" si="30"/>
        <v>0</v>
      </c>
      <c r="BH36" s="483">
        <f t="shared" si="30"/>
        <v>1260000</v>
      </c>
      <c r="BK36" s="509"/>
    </row>
    <row r="37" spans="1:63" x14ac:dyDescent="0.15">
      <c r="A37" s="481" t="str">
        <f>$A$11</f>
        <v>H22</v>
      </c>
      <c r="B37" s="482">
        <v>602383514</v>
      </c>
      <c r="C37" s="483">
        <v>560998800</v>
      </c>
      <c r="D37" s="483">
        <v>102300</v>
      </c>
      <c r="E37" s="483">
        <v>8209400</v>
      </c>
      <c r="F37" s="483">
        <v>6315643</v>
      </c>
      <c r="G37" s="483">
        <v>1797000</v>
      </c>
      <c r="H37" s="483">
        <v>24960371</v>
      </c>
      <c r="I37" s="483">
        <f t="shared" si="26"/>
        <v>567314443</v>
      </c>
      <c r="J37" s="483">
        <f t="shared" si="26"/>
        <v>1899300</v>
      </c>
      <c r="K37" s="483">
        <f t="shared" si="26"/>
        <v>33169771</v>
      </c>
      <c r="M37" s="481" t="str">
        <f>$A$11</f>
        <v>H22</v>
      </c>
      <c r="N37" s="482"/>
      <c r="O37" s="483"/>
      <c r="P37" s="483"/>
      <c r="Q37" s="483"/>
      <c r="R37" s="483"/>
      <c r="S37" s="483"/>
      <c r="T37" s="483"/>
      <c r="U37" s="483">
        <f t="shared" si="27"/>
        <v>0</v>
      </c>
      <c r="V37" s="483">
        <f t="shared" si="27"/>
        <v>0</v>
      </c>
      <c r="W37" s="483">
        <f t="shared" si="27"/>
        <v>0</v>
      </c>
      <c r="Y37" s="481" t="str">
        <f>$A$11</f>
        <v>H22</v>
      </c>
      <c r="Z37" s="482">
        <v>1067035</v>
      </c>
      <c r="AA37" s="483">
        <f>1067035-20020</f>
        <v>1047015</v>
      </c>
      <c r="AB37" s="483"/>
      <c r="AC37" s="483">
        <v>0</v>
      </c>
      <c r="AD37" s="483">
        <v>20020</v>
      </c>
      <c r="AE37" s="483"/>
      <c r="AF37" s="483">
        <v>0</v>
      </c>
      <c r="AG37" s="483">
        <f t="shared" si="28"/>
        <v>1067035</v>
      </c>
      <c r="AH37" s="483">
        <f t="shared" si="28"/>
        <v>0</v>
      </c>
      <c r="AI37" s="483">
        <f t="shared" si="28"/>
        <v>0</v>
      </c>
      <c r="AK37" s="481" t="str">
        <f>$A$11</f>
        <v>H22</v>
      </c>
      <c r="AL37" s="482"/>
      <c r="AM37" s="483"/>
      <c r="AN37" s="483"/>
      <c r="AO37" s="483"/>
      <c r="AP37" s="483"/>
      <c r="AQ37" s="483"/>
      <c r="AR37" s="483"/>
      <c r="AS37" s="483">
        <f t="shared" si="29"/>
        <v>0</v>
      </c>
      <c r="AT37" s="483">
        <f t="shared" si="29"/>
        <v>0</v>
      </c>
      <c r="AU37" s="483">
        <f t="shared" si="29"/>
        <v>0</v>
      </c>
      <c r="AW37" s="487"/>
      <c r="AX37" s="481" t="s">
        <v>395</v>
      </c>
      <c r="AY37" s="482"/>
      <c r="AZ37" s="483"/>
      <c r="BA37" s="483"/>
      <c r="BB37" s="483"/>
      <c r="BC37" s="483"/>
      <c r="BD37" s="483"/>
      <c r="BE37" s="483"/>
      <c r="BF37" s="483">
        <f t="shared" si="30"/>
        <v>0</v>
      </c>
      <c r="BG37" s="483">
        <f t="shared" si="30"/>
        <v>0</v>
      </c>
      <c r="BH37" s="483">
        <f t="shared" si="30"/>
        <v>0</v>
      </c>
    </row>
    <row r="38" spans="1:63" x14ac:dyDescent="0.15">
      <c r="A38" s="481" t="str">
        <f>$A$12</f>
        <v>H21</v>
      </c>
      <c r="B38" s="482">
        <v>603625394</v>
      </c>
      <c r="C38" s="483">
        <v>563085000</v>
      </c>
      <c r="D38" s="483">
        <v>32900</v>
      </c>
      <c r="E38" s="483">
        <v>9554000</v>
      </c>
      <c r="F38" s="483">
        <v>5562530</v>
      </c>
      <c r="G38" s="483">
        <v>1879300</v>
      </c>
      <c r="H38" s="483">
        <v>23511664</v>
      </c>
      <c r="I38" s="490">
        <f t="shared" si="26"/>
        <v>568647530</v>
      </c>
      <c r="J38" s="490">
        <f t="shared" si="26"/>
        <v>1912200</v>
      </c>
      <c r="K38" s="490">
        <f t="shared" si="26"/>
        <v>33065664</v>
      </c>
      <c r="L38" s="491"/>
      <c r="M38" s="481" t="str">
        <f>$A$12</f>
        <v>H21</v>
      </c>
      <c r="N38" s="482"/>
      <c r="O38" s="483"/>
      <c r="P38" s="483"/>
      <c r="Q38" s="483"/>
      <c r="R38" s="483"/>
      <c r="S38" s="483"/>
      <c r="T38" s="483"/>
      <c r="U38" s="490">
        <f t="shared" si="27"/>
        <v>0</v>
      </c>
      <c r="V38" s="490">
        <f t="shared" si="27"/>
        <v>0</v>
      </c>
      <c r="W38" s="490">
        <f t="shared" si="27"/>
        <v>0</v>
      </c>
      <c r="X38" s="491"/>
      <c r="Y38" s="481" t="str">
        <f>$A$12</f>
        <v>H21</v>
      </c>
      <c r="Z38" s="482">
        <v>964829</v>
      </c>
      <c r="AA38" s="483">
        <v>944809</v>
      </c>
      <c r="AB38" s="483"/>
      <c r="AC38" s="483">
        <v>20020</v>
      </c>
      <c r="AD38" s="483"/>
      <c r="AE38" s="483"/>
      <c r="AF38" s="483">
        <v>0</v>
      </c>
      <c r="AG38" s="490">
        <f t="shared" si="28"/>
        <v>944809</v>
      </c>
      <c r="AH38" s="490">
        <f t="shared" si="28"/>
        <v>0</v>
      </c>
      <c r="AI38" s="490">
        <f t="shared" si="28"/>
        <v>20020</v>
      </c>
      <c r="AK38" s="481" t="str">
        <f>$A$12</f>
        <v>H21</v>
      </c>
      <c r="AL38" s="482"/>
      <c r="AM38" s="483"/>
      <c r="AN38" s="483"/>
      <c r="AO38" s="483"/>
      <c r="AP38" s="483"/>
      <c r="AQ38" s="483"/>
      <c r="AR38" s="483"/>
      <c r="AS38" s="490">
        <f t="shared" si="29"/>
        <v>0</v>
      </c>
      <c r="AT38" s="490">
        <f t="shared" si="29"/>
        <v>0</v>
      </c>
      <c r="AU38" s="490">
        <f t="shared" si="29"/>
        <v>0</v>
      </c>
      <c r="AW38" s="484" t="str">
        <f>$A$7</f>
        <v>H26</v>
      </c>
      <c r="AX38" s="481" t="s">
        <v>394</v>
      </c>
      <c r="AY38" s="482">
        <v>1775000</v>
      </c>
      <c r="AZ38" s="483"/>
      <c r="BA38" s="483"/>
      <c r="BB38" s="483"/>
      <c r="BC38" s="483">
        <v>280000</v>
      </c>
      <c r="BD38" s="483"/>
      <c r="BE38" s="483">
        <v>1495000</v>
      </c>
      <c r="BF38" s="483">
        <f t="shared" si="30"/>
        <v>280000</v>
      </c>
      <c r="BG38" s="483">
        <f t="shared" si="30"/>
        <v>0</v>
      </c>
      <c r="BH38" s="483">
        <f t="shared" si="30"/>
        <v>1495000</v>
      </c>
    </row>
    <row r="39" spans="1:63" ht="25.5" x14ac:dyDescent="0.15">
      <c r="A39" s="492" t="s">
        <v>396</v>
      </c>
      <c r="B39" s="493">
        <f t="shared" ref="B39:K39" si="31">ROUND(SUM(B33:B37),0)</f>
        <v>2888144269</v>
      </c>
      <c r="C39" s="493">
        <f t="shared" si="31"/>
        <v>2708418285</v>
      </c>
      <c r="D39" s="493">
        <f t="shared" si="31"/>
        <v>809900</v>
      </c>
      <c r="E39" s="493">
        <f t="shared" si="31"/>
        <v>33012915</v>
      </c>
      <c r="F39" s="493">
        <f t="shared" si="31"/>
        <v>21817075</v>
      </c>
      <c r="G39" s="493">
        <f t="shared" si="31"/>
        <v>20442824</v>
      </c>
      <c r="H39" s="493">
        <f t="shared" si="31"/>
        <v>103643270</v>
      </c>
      <c r="I39" s="493">
        <f t="shared" si="31"/>
        <v>2730235360</v>
      </c>
      <c r="J39" s="493">
        <f t="shared" si="31"/>
        <v>21252724</v>
      </c>
      <c r="K39" s="493">
        <f t="shared" si="31"/>
        <v>136656185</v>
      </c>
      <c r="L39" s="494"/>
      <c r="M39" s="492" t="s">
        <v>396</v>
      </c>
      <c r="N39" s="493">
        <f t="shared" ref="N39:W40" si="32">ROUND(SUM(N33:N37),0)</f>
        <v>0</v>
      </c>
      <c r="O39" s="495">
        <f t="shared" si="32"/>
        <v>0</v>
      </c>
      <c r="P39" s="495">
        <f t="shared" si="32"/>
        <v>0</v>
      </c>
      <c r="Q39" s="495">
        <f t="shared" si="32"/>
        <v>0</v>
      </c>
      <c r="R39" s="495">
        <f t="shared" si="32"/>
        <v>0</v>
      </c>
      <c r="S39" s="495">
        <f t="shared" si="32"/>
        <v>0</v>
      </c>
      <c r="T39" s="495">
        <f t="shared" si="32"/>
        <v>0</v>
      </c>
      <c r="U39" s="495">
        <f t="shared" si="32"/>
        <v>0</v>
      </c>
      <c r="V39" s="495">
        <f t="shared" si="32"/>
        <v>0</v>
      </c>
      <c r="W39" s="495">
        <f t="shared" si="32"/>
        <v>0</v>
      </c>
      <c r="X39" s="494"/>
      <c r="Y39" s="492" t="s">
        <v>396</v>
      </c>
      <c r="Z39" s="493">
        <f t="shared" ref="Z39:AI40" si="33">ROUND(SUM(Z33:Z37),0)</f>
        <v>4042335</v>
      </c>
      <c r="AA39" s="495">
        <f t="shared" si="33"/>
        <v>3947985</v>
      </c>
      <c r="AB39" s="495">
        <f t="shared" si="33"/>
        <v>0</v>
      </c>
      <c r="AC39" s="495">
        <f t="shared" si="33"/>
        <v>74330</v>
      </c>
      <c r="AD39" s="495">
        <f t="shared" si="33"/>
        <v>20020</v>
      </c>
      <c r="AE39" s="495">
        <f t="shared" si="33"/>
        <v>0</v>
      </c>
      <c r="AF39" s="495">
        <f t="shared" si="33"/>
        <v>0</v>
      </c>
      <c r="AG39" s="495">
        <f t="shared" si="33"/>
        <v>3968005</v>
      </c>
      <c r="AH39" s="495">
        <f>ROUND(SUM(AH33:AH37),0)</f>
        <v>0</v>
      </c>
      <c r="AI39" s="495">
        <f t="shared" si="33"/>
        <v>74330</v>
      </c>
      <c r="AK39" s="492" t="s">
        <v>396</v>
      </c>
      <c r="AL39" s="493">
        <f t="shared" ref="AL39:AU40" si="34">ROUND(SUM(AL33:AL37),0)</f>
        <v>0</v>
      </c>
      <c r="AM39" s="495">
        <f t="shared" si="34"/>
        <v>0</v>
      </c>
      <c r="AN39" s="495">
        <f t="shared" si="34"/>
        <v>0</v>
      </c>
      <c r="AO39" s="495">
        <f t="shared" si="34"/>
        <v>0</v>
      </c>
      <c r="AP39" s="495">
        <f t="shared" si="34"/>
        <v>0</v>
      </c>
      <c r="AQ39" s="495">
        <f t="shared" si="34"/>
        <v>0</v>
      </c>
      <c r="AR39" s="495">
        <f t="shared" si="34"/>
        <v>0</v>
      </c>
      <c r="AS39" s="495">
        <f t="shared" si="34"/>
        <v>0</v>
      </c>
      <c r="AT39" s="495">
        <f t="shared" si="34"/>
        <v>0</v>
      </c>
      <c r="AU39" s="495">
        <f t="shared" si="34"/>
        <v>0</v>
      </c>
      <c r="AW39" s="488"/>
      <c r="AX39" s="481" t="s">
        <v>395</v>
      </c>
      <c r="AY39" s="482"/>
      <c r="AZ39" s="483"/>
      <c r="BA39" s="483"/>
      <c r="BB39" s="483"/>
      <c r="BC39" s="483"/>
      <c r="BD39" s="483"/>
      <c r="BE39" s="483"/>
      <c r="BF39" s="483">
        <f t="shared" si="30"/>
        <v>0</v>
      </c>
      <c r="BG39" s="483">
        <f t="shared" si="30"/>
        <v>0</v>
      </c>
      <c r="BH39" s="483">
        <f t="shared" si="30"/>
        <v>0</v>
      </c>
    </row>
    <row r="40" spans="1:63" ht="25.5" x14ac:dyDescent="0.15">
      <c r="A40" s="492" t="s">
        <v>397</v>
      </c>
      <c r="B40" s="493">
        <f t="shared" ref="B40:K40" si="35">ROUND(SUM(B34:B38),0)</f>
        <v>2937067173</v>
      </c>
      <c r="C40" s="493">
        <f t="shared" si="35"/>
        <v>2748529635</v>
      </c>
      <c r="D40" s="493">
        <f t="shared" si="35"/>
        <v>783200</v>
      </c>
      <c r="E40" s="493">
        <f t="shared" si="35"/>
        <v>36261665</v>
      </c>
      <c r="F40" s="493">
        <f t="shared" si="35"/>
        <v>25274795</v>
      </c>
      <c r="G40" s="493">
        <f t="shared" si="35"/>
        <v>17487624</v>
      </c>
      <c r="H40" s="493">
        <f t="shared" si="35"/>
        <v>108730254</v>
      </c>
      <c r="I40" s="493">
        <f t="shared" si="35"/>
        <v>2773804430</v>
      </c>
      <c r="J40" s="493">
        <f t="shared" si="35"/>
        <v>18270824</v>
      </c>
      <c r="K40" s="493">
        <f t="shared" si="35"/>
        <v>144991919</v>
      </c>
      <c r="L40" s="494"/>
      <c r="M40" s="492" t="s">
        <v>397</v>
      </c>
      <c r="N40" s="493">
        <f t="shared" si="32"/>
        <v>0</v>
      </c>
      <c r="O40" s="495">
        <f t="shared" si="32"/>
        <v>0</v>
      </c>
      <c r="P40" s="495">
        <f t="shared" si="32"/>
        <v>0</v>
      </c>
      <c r="Q40" s="495">
        <f t="shared" si="32"/>
        <v>0</v>
      </c>
      <c r="R40" s="495">
        <f t="shared" si="32"/>
        <v>0</v>
      </c>
      <c r="S40" s="495">
        <f t="shared" si="32"/>
        <v>0</v>
      </c>
      <c r="T40" s="495">
        <f t="shared" si="32"/>
        <v>0</v>
      </c>
      <c r="U40" s="495">
        <f t="shared" si="32"/>
        <v>0</v>
      </c>
      <c r="V40" s="495">
        <f t="shared" si="32"/>
        <v>0</v>
      </c>
      <c r="W40" s="495">
        <f t="shared" si="32"/>
        <v>0</v>
      </c>
      <c r="X40" s="494"/>
      <c r="Y40" s="492" t="s">
        <v>397</v>
      </c>
      <c r="Z40" s="493">
        <f t="shared" si="33"/>
        <v>4129343</v>
      </c>
      <c r="AA40" s="495">
        <f t="shared" si="33"/>
        <v>4089303</v>
      </c>
      <c r="AB40" s="495">
        <f t="shared" si="33"/>
        <v>0</v>
      </c>
      <c r="AC40" s="495">
        <f t="shared" si="33"/>
        <v>20020</v>
      </c>
      <c r="AD40" s="495">
        <f t="shared" si="33"/>
        <v>20020</v>
      </c>
      <c r="AE40" s="495">
        <f t="shared" si="33"/>
        <v>0</v>
      </c>
      <c r="AF40" s="495">
        <f t="shared" si="33"/>
        <v>0</v>
      </c>
      <c r="AG40" s="495">
        <f t="shared" si="33"/>
        <v>4109323</v>
      </c>
      <c r="AH40" s="495">
        <f t="shared" si="33"/>
        <v>0</v>
      </c>
      <c r="AI40" s="495">
        <f t="shared" si="33"/>
        <v>20020</v>
      </c>
      <c r="AK40" s="492" t="s">
        <v>397</v>
      </c>
      <c r="AL40" s="493">
        <f t="shared" si="34"/>
        <v>0</v>
      </c>
      <c r="AM40" s="495">
        <f t="shared" si="34"/>
        <v>0</v>
      </c>
      <c r="AN40" s="495">
        <f t="shared" si="34"/>
        <v>0</v>
      </c>
      <c r="AO40" s="495">
        <f t="shared" si="34"/>
        <v>0</v>
      </c>
      <c r="AP40" s="495">
        <f t="shared" si="34"/>
        <v>0</v>
      </c>
      <c r="AQ40" s="495">
        <f t="shared" si="34"/>
        <v>0</v>
      </c>
      <c r="AR40" s="495">
        <f t="shared" si="34"/>
        <v>0</v>
      </c>
      <c r="AS40" s="495">
        <f t="shared" si="34"/>
        <v>0</v>
      </c>
      <c r="AT40" s="495">
        <f t="shared" si="34"/>
        <v>0</v>
      </c>
      <c r="AU40" s="495">
        <f t="shared" si="34"/>
        <v>0</v>
      </c>
      <c r="AW40" s="489" t="str">
        <f>$A$8</f>
        <v>H25</v>
      </c>
      <c r="AX40" s="481"/>
      <c r="AY40" s="482">
        <v>2095000</v>
      </c>
      <c r="AZ40" s="483">
        <v>0</v>
      </c>
      <c r="BA40" s="483"/>
      <c r="BB40" s="483">
        <v>180000</v>
      </c>
      <c r="BC40" s="483">
        <v>320000</v>
      </c>
      <c r="BD40" s="483"/>
      <c r="BE40" s="483">
        <v>1595000</v>
      </c>
      <c r="BF40" s="483">
        <f t="shared" si="30"/>
        <v>320000</v>
      </c>
      <c r="BG40" s="483">
        <f t="shared" si="30"/>
        <v>0</v>
      </c>
      <c r="BH40" s="483">
        <f t="shared" si="30"/>
        <v>1775000</v>
      </c>
    </row>
    <row r="41" spans="1:63" x14ac:dyDescent="0.15">
      <c r="AW41" s="481" t="str">
        <f>$A$9</f>
        <v>H24</v>
      </c>
      <c r="AX41" s="481"/>
      <c r="AY41" s="482">
        <v>2230000</v>
      </c>
      <c r="AZ41" s="483">
        <v>0</v>
      </c>
      <c r="BA41" s="483"/>
      <c r="BB41" s="483">
        <v>660000</v>
      </c>
      <c r="BC41" s="483">
        <v>315000</v>
      </c>
      <c r="BD41" s="483"/>
      <c r="BE41" s="483">
        <v>1255000</v>
      </c>
      <c r="BF41" s="483">
        <f t="shared" si="30"/>
        <v>315000</v>
      </c>
      <c r="BG41" s="483">
        <f t="shared" si="30"/>
        <v>0</v>
      </c>
      <c r="BH41" s="483">
        <f>ROUND(SUM(BB41,BE41),0)</f>
        <v>1915000</v>
      </c>
    </row>
    <row r="42" spans="1:63" ht="14.25" x14ac:dyDescent="0.15">
      <c r="A42" s="470" t="s">
        <v>404</v>
      </c>
      <c r="B42" s="1198" t="s">
        <v>402</v>
      </c>
      <c r="C42" s="1198"/>
      <c r="M42" s="470" t="s">
        <v>404</v>
      </c>
      <c r="N42" s="475" t="s">
        <v>405</v>
      </c>
      <c r="O42" s="476"/>
      <c r="P42" s="476"/>
      <c r="Q42" s="476"/>
      <c r="Y42" s="470" t="s">
        <v>404</v>
      </c>
      <c r="Z42" s="475" t="s">
        <v>538</v>
      </c>
      <c r="AA42" s="476"/>
      <c r="AB42" s="476"/>
      <c r="AC42" s="476"/>
      <c r="AK42" s="470" t="s">
        <v>404</v>
      </c>
      <c r="AL42" s="1203" t="s">
        <v>405</v>
      </c>
      <c r="AM42" s="1203"/>
      <c r="AN42" s="1203"/>
      <c r="AO42" s="1203"/>
      <c r="AW42" s="481" t="str">
        <f>$A$10</f>
        <v>H23</v>
      </c>
      <c r="AX42" s="481"/>
      <c r="AY42" s="482">
        <v>2120000</v>
      </c>
      <c r="AZ42" s="483">
        <v>0</v>
      </c>
      <c r="BA42" s="483"/>
      <c r="BB42" s="483">
        <v>780000</v>
      </c>
      <c r="BC42" s="483">
        <v>550000</v>
      </c>
      <c r="BD42" s="483"/>
      <c r="BE42" s="483">
        <v>790000</v>
      </c>
      <c r="BF42" s="483">
        <f t="shared" si="30"/>
        <v>550000</v>
      </c>
      <c r="BG42" s="483">
        <f t="shared" si="30"/>
        <v>0</v>
      </c>
      <c r="BH42" s="483">
        <f t="shared" si="30"/>
        <v>1570000</v>
      </c>
    </row>
    <row r="43" spans="1:63" x14ac:dyDescent="0.15">
      <c r="A43" s="1199"/>
      <c r="B43" s="1199"/>
      <c r="C43" s="1200" t="s">
        <v>400</v>
      </c>
      <c r="D43" s="1201"/>
      <c r="E43" s="1202"/>
      <c r="F43" s="1200" t="s">
        <v>377</v>
      </c>
      <c r="G43" s="1201"/>
      <c r="H43" s="1202"/>
      <c r="I43" s="1200" t="s">
        <v>96</v>
      </c>
      <c r="J43" s="1201"/>
      <c r="K43" s="1202"/>
      <c r="M43" s="1199"/>
      <c r="N43" s="1199"/>
      <c r="O43" s="1200" t="s">
        <v>400</v>
      </c>
      <c r="P43" s="1201"/>
      <c r="Q43" s="1202"/>
      <c r="R43" s="1200" t="s">
        <v>377</v>
      </c>
      <c r="S43" s="1201"/>
      <c r="T43" s="1202"/>
      <c r="U43" s="1200" t="s">
        <v>96</v>
      </c>
      <c r="V43" s="1201"/>
      <c r="W43" s="1202"/>
      <c r="Y43" s="1199"/>
      <c r="Z43" s="1199"/>
      <c r="AA43" s="1200" t="s">
        <v>400</v>
      </c>
      <c r="AB43" s="1201"/>
      <c r="AC43" s="1202"/>
      <c r="AD43" s="1200" t="s">
        <v>377</v>
      </c>
      <c r="AE43" s="1201"/>
      <c r="AF43" s="1202"/>
      <c r="AG43" s="1200" t="s">
        <v>96</v>
      </c>
      <c r="AH43" s="1201"/>
      <c r="AI43" s="1202"/>
      <c r="AK43" s="1199"/>
      <c r="AL43" s="1199"/>
      <c r="AM43" s="1200" t="s">
        <v>400</v>
      </c>
      <c r="AN43" s="1201"/>
      <c r="AO43" s="1202"/>
      <c r="AP43" s="1200" t="s">
        <v>377</v>
      </c>
      <c r="AQ43" s="1201"/>
      <c r="AR43" s="1202"/>
      <c r="AS43" s="1200" t="s">
        <v>96</v>
      </c>
      <c r="AT43" s="1201"/>
      <c r="AU43" s="1202"/>
      <c r="AW43" s="481" t="str">
        <f>$A$11</f>
        <v>H22</v>
      </c>
      <c r="AX43" s="481"/>
      <c r="AY43" s="482">
        <v>2085000</v>
      </c>
      <c r="AZ43" s="483">
        <v>375000</v>
      </c>
      <c r="BA43" s="483"/>
      <c r="BB43" s="483">
        <v>585000</v>
      </c>
      <c r="BC43" s="483">
        <v>370000</v>
      </c>
      <c r="BD43" s="483"/>
      <c r="BE43" s="483">
        <v>755000</v>
      </c>
      <c r="BF43" s="483">
        <f t="shared" si="30"/>
        <v>745000</v>
      </c>
      <c r="BG43" s="483">
        <f t="shared" si="30"/>
        <v>0</v>
      </c>
      <c r="BH43" s="483">
        <f t="shared" si="30"/>
        <v>1340000</v>
      </c>
    </row>
    <row r="44" spans="1:63" x14ac:dyDescent="0.15">
      <c r="A44" s="479" t="s">
        <v>387</v>
      </c>
      <c r="B44" s="479" t="s">
        <v>388</v>
      </c>
      <c r="C44" s="479" t="s">
        <v>389</v>
      </c>
      <c r="D44" s="479" t="s">
        <v>390</v>
      </c>
      <c r="E44" s="479" t="s">
        <v>391</v>
      </c>
      <c r="F44" s="479" t="s">
        <v>389</v>
      </c>
      <c r="G44" s="479" t="s">
        <v>390</v>
      </c>
      <c r="H44" s="479" t="s">
        <v>391</v>
      </c>
      <c r="I44" s="479" t="s">
        <v>389</v>
      </c>
      <c r="J44" s="479" t="s">
        <v>390</v>
      </c>
      <c r="K44" s="479" t="s">
        <v>391</v>
      </c>
      <c r="M44" s="479" t="s">
        <v>387</v>
      </c>
      <c r="N44" s="479" t="s">
        <v>388</v>
      </c>
      <c r="O44" s="479" t="s">
        <v>389</v>
      </c>
      <c r="P44" s="479" t="s">
        <v>390</v>
      </c>
      <c r="Q44" s="479" t="s">
        <v>391</v>
      </c>
      <c r="R44" s="479" t="s">
        <v>389</v>
      </c>
      <c r="S44" s="479" t="s">
        <v>390</v>
      </c>
      <c r="T44" s="479" t="s">
        <v>391</v>
      </c>
      <c r="U44" s="479" t="s">
        <v>389</v>
      </c>
      <c r="V44" s="479" t="s">
        <v>390</v>
      </c>
      <c r="W44" s="479" t="s">
        <v>391</v>
      </c>
      <c r="Y44" s="479" t="s">
        <v>387</v>
      </c>
      <c r="Z44" s="479" t="s">
        <v>388</v>
      </c>
      <c r="AA44" s="479" t="s">
        <v>389</v>
      </c>
      <c r="AB44" s="479" t="s">
        <v>390</v>
      </c>
      <c r="AC44" s="479" t="s">
        <v>391</v>
      </c>
      <c r="AD44" s="479" t="s">
        <v>389</v>
      </c>
      <c r="AE44" s="479" t="s">
        <v>390</v>
      </c>
      <c r="AF44" s="479" t="s">
        <v>391</v>
      </c>
      <c r="AG44" s="479" t="s">
        <v>389</v>
      </c>
      <c r="AH44" s="479" t="s">
        <v>390</v>
      </c>
      <c r="AI44" s="479" t="s">
        <v>391</v>
      </c>
      <c r="AK44" s="479" t="s">
        <v>387</v>
      </c>
      <c r="AL44" s="479" t="s">
        <v>388</v>
      </c>
      <c r="AM44" s="479" t="s">
        <v>389</v>
      </c>
      <c r="AN44" s="479" t="s">
        <v>390</v>
      </c>
      <c r="AO44" s="479" t="s">
        <v>391</v>
      </c>
      <c r="AP44" s="479" t="s">
        <v>389</v>
      </c>
      <c r="AQ44" s="479" t="s">
        <v>390</v>
      </c>
      <c r="AR44" s="479" t="s">
        <v>391</v>
      </c>
      <c r="AS44" s="479" t="s">
        <v>389</v>
      </c>
      <c r="AT44" s="479" t="s">
        <v>390</v>
      </c>
      <c r="AU44" s="479" t="s">
        <v>391</v>
      </c>
      <c r="AW44" s="481" t="str">
        <f>$A$12</f>
        <v>H21</v>
      </c>
      <c r="AX44" s="481"/>
      <c r="AY44" s="482">
        <v>1730000</v>
      </c>
      <c r="AZ44" s="483">
        <v>360000</v>
      </c>
      <c r="BA44" s="483"/>
      <c r="BB44" s="483">
        <v>600000</v>
      </c>
      <c r="BC44" s="483">
        <v>245000</v>
      </c>
      <c r="BD44" s="483"/>
      <c r="BE44" s="483">
        <v>525000</v>
      </c>
      <c r="BF44" s="483">
        <f t="shared" si="30"/>
        <v>605000</v>
      </c>
      <c r="BG44" s="483">
        <f t="shared" si="30"/>
        <v>0</v>
      </c>
      <c r="BH44" s="483">
        <f t="shared" si="30"/>
        <v>1125000</v>
      </c>
    </row>
    <row r="45" spans="1:63" ht="25.5" x14ac:dyDescent="0.15">
      <c r="A45" s="481" t="str">
        <f>$A$6</f>
        <v>Ｈ27</v>
      </c>
      <c r="B45" s="482">
        <v>27939938</v>
      </c>
      <c r="C45" s="483">
        <v>26451600</v>
      </c>
      <c r="D45" s="483">
        <v>7200</v>
      </c>
      <c r="E45" s="483">
        <v>381400</v>
      </c>
      <c r="F45" s="483">
        <v>178450</v>
      </c>
      <c r="G45" s="483">
        <v>229200</v>
      </c>
      <c r="H45" s="483">
        <v>692088</v>
      </c>
      <c r="I45" s="483">
        <f t="shared" ref="I45:K51" si="36">ROUND(SUM(C45,F45),0)</f>
        <v>26630050</v>
      </c>
      <c r="J45" s="483">
        <f t="shared" si="36"/>
        <v>236400</v>
      </c>
      <c r="K45" s="483">
        <f t="shared" si="36"/>
        <v>1073488</v>
      </c>
      <c r="M45" s="481" t="str">
        <f>$A$6</f>
        <v>Ｈ27</v>
      </c>
      <c r="N45" s="482"/>
      <c r="O45" s="483"/>
      <c r="P45" s="483"/>
      <c r="Q45" s="483"/>
      <c r="R45" s="483"/>
      <c r="S45" s="483"/>
      <c r="T45" s="483"/>
      <c r="U45" s="483">
        <f t="shared" ref="U45:W51" si="37">ROUND(SUM(O45,R45),0)</f>
        <v>0</v>
      </c>
      <c r="V45" s="483">
        <f t="shared" si="37"/>
        <v>0</v>
      </c>
      <c r="W45" s="483">
        <f t="shared" si="37"/>
        <v>0</v>
      </c>
      <c r="Y45" s="481" t="str">
        <f>$A$6</f>
        <v>Ｈ27</v>
      </c>
      <c r="Z45" s="482">
        <v>24813474</v>
      </c>
      <c r="AA45" s="483">
        <v>23888946</v>
      </c>
      <c r="AB45" s="483"/>
      <c r="AC45" s="483">
        <v>248994</v>
      </c>
      <c r="AD45" s="483">
        <v>167590</v>
      </c>
      <c r="AE45" s="483">
        <v>56550</v>
      </c>
      <c r="AF45" s="483">
        <v>451394</v>
      </c>
      <c r="AG45" s="483">
        <f t="shared" ref="AG45:AI50" si="38">ROUND(SUM(AA45,AD45),0)</f>
        <v>24056536</v>
      </c>
      <c r="AH45" s="483">
        <f t="shared" si="38"/>
        <v>56550</v>
      </c>
      <c r="AI45" s="483">
        <f t="shared" si="38"/>
        <v>700388</v>
      </c>
      <c r="AK45" s="481" t="str">
        <f>$A$6</f>
        <v>Ｈ27</v>
      </c>
      <c r="AL45" s="482"/>
      <c r="AM45" s="483"/>
      <c r="AN45" s="483"/>
      <c r="AO45" s="483"/>
      <c r="AP45" s="483"/>
      <c r="AQ45" s="483"/>
      <c r="AR45" s="483"/>
      <c r="AS45" s="483">
        <f t="shared" ref="AS45:AU51" si="39">ROUND(SUM(AM45,AP45),0)</f>
        <v>0</v>
      </c>
      <c r="AT45" s="483">
        <f t="shared" si="39"/>
        <v>0</v>
      </c>
      <c r="AU45" s="483">
        <f t="shared" si="39"/>
        <v>0</v>
      </c>
      <c r="AW45" s="492" t="s">
        <v>396</v>
      </c>
      <c r="AX45" s="507"/>
      <c r="AY45" s="493">
        <f t="shared" ref="AY45:BH45" si="40">ROUND(SUM(AY38:AY43),0)</f>
        <v>10305000</v>
      </c>
      <c r="AZ45" s="493">
        <f t="shared" si="40"/>
        <v>375000</v>
      </c>
      <c r="BA45" s="493">
        <f t="shared" si="40"/>
        <v>0</v>
      </c>
      <c r="BB45" s="493">
        <f t="shared" si="40"/>
        <v>2205000</v>
      </c>
      <c r="BC45" s="493">
        <f t="shared" si="40"/>
        <v>1835000</v>
      </c>
      <c r="BD45" s="493">
        <f t="shared" si="40"/>
        <v>0</v>
      </c>
      <c r="BE45" s="493">
        <f t="shared" si="40"/>
        <v>5890000</v>
      </c>
      <c r="BF45" s="493">
        <f t="shared" si="40"/>
        <v>2210000</v>
      </c>
      <c r="BG45" s="493">
        <f t="shared" si="40"/>
        <v>0</v>
      </c>
      <c r="BH45" s="493">
        <f t="shared" si="40"/>
        <v>8095000</v>
      </c>
    </row>
    <row r="46" spans="1:63" ht="25.5" x14ac:dyDescent="0.15">
      <c r="A46" s="481" t="str">
        <f>$A$7</f>
        <v>H26</v>
      </c>
      <c r="B46" s="482">
        <v>28279751</v>
      </c>
      <c r="C46" s="483">
        <v>26469900</v>
      </c>
      <c r="D46" s="483">
        <v>0</v>
      </c>
      <c r="E46" s="483">
        <v>337000</v>
      </c>
      <c r="F46" s="483">
        <v>199400</v>
      </c>
      <c r="G46" s="483">
        <v>510713</v>
      </c>
      <c r="H46" s="483">
        <v>762738</v>
      </c>
      <c r="I46" s="483">
        <f t="shared" si="36"/>
        <v>26669300</v>
      </c>
      <c r="J46" s="483">
        <f t="shared" si="36"/>
        <v>510713</v>
      </c>
      <c r="K46" s="483">
        <f t="shared" si="36"/>
        <v>1099738</v>
      </c>
      <c r="M46" s="481" t="str">
        <f>$A$7</f>
        <v>H26</v>
      </c>
      <c r="N46" s="482"/>
      <c r="O46" s="483"/>
      <c r="P46" s="483"/>
      <c r="Q46" s="483"/>
      <c r="R46" s="483"/>
      <c r="S46" s="483"/>
      <c r="T46" s="483"/>
      <c r="U46" s="483">
        <f t="shared" si="37"/>
        <v>0</v>
      </c>
      <c r="V46" s="483">
        <f t="shared" si="37"/>
        <v>0</v>
      </c>
      <c r="W46" s="483">
        <f t="shared" si="37"/>
        <v>0</v>
      </c>
      <c r="Y46" s="481" t="str">
        <f>$A$7</f>
        <v>H26</v>
      </c>
      <c r="Z46" s="482">
        <v>24255271</v>
      </c>
      <c r="AA46" s="483">
        <v>23406529</v>
      </c>
      <c r="AB46" s="483"/>
      <c r="AC46" s="483">
        <v>168202</v>
      </c>
      <c r="AD46" s="483">
        <v>66790</v>
      </c>
      <c r="AE46" s="483">
        <v>111860</v>
      </c>
      <c r="AF46" s="483">
        <v>501890</v>
      </c>
      <c r="AG46" s="483">
        <f t="shared" si="38"/>
        <v>23473319</v>
      </c>
      <c r="AH46" s="483">
        <f t="shared" si="38"/>
        <v>111860</v>
      </c>
      <c r="AI46" s="483">
        <f t="shared" si="38"/>
        <v>670092</v>
      </c>
      <c r="AK46" s="481" t="str">
        <f>$A$7</f>
        <v>H26</v>
      </c>
      <c r="AL46" s="482"/>
      <c r="AM46" s="483"/>
      <c r="AN46" s="483"/>
      <c r="AO46" s="483"/>
      <c r="AP46" s="483"/>
      <c r="AQ46" s="483"/>
      <c r="AR46" s="483"/>
      <c r="AS46" s="483">
        <f t="shared" si="39"/>
        <v>0</v>
      </c>
      <c r="AT46" s="483">
        <f t="shared" si="39"/>
        <v>0</v>
      </c>
      <c r="AU46" s="483">
        <f t="shared" si="39"/>
        <v>0</v>
      </c>
      <c r="AW46" s="492" t="s">
        <v>397</v>
      </c>
      <c r="AX46" s="507"/>
      <c r="AY46" s="493">
        <f t="shared" ref="AY46:BH46" si="41">ROUND(SUM(AY40:AY44),0)</f>
        <v>10260000</v>
      </c>
      <c r="AZ46" s="493">
        <f t="shared" si="41"/>
        <v>735000</v>
      </c>
      <c r="BA46" s="493">
        <f t="shared" si="41"/>
        <v>0</v>
      </c>
      <c r="BB46" s="493">
        <f t="shared" si="41"/>
        <v>2805000</v>
      </c>
      <c r="BC46" s="493">
        <f t="shared" si="41"/>
        <v>1800000</v>
      </c>
      <c r="BD46" s="493">
        <f t="shared" si="41"/>
        <v>0</v>
      </c>
      <c r="BE46" s="493">
        <f t="shared" si="41"/>
        <v>4920000</v>
      </c>
      <c r="BF46" s="493">
        <f t="shared" si="41"/>
        <v>2535000</v>
      </c>
      <c r="BG46" s="493">
        <f t="shared" si="41"/>
        <v>0</v>
      </c>
      <c r="BH46" s="493">
        <f t="shared" si="41"/>
        <v>7725000</v>
      </c>
    </row>
    <row r="47" spans="1:63" x14ac:dyDescent="0.15">
      <c r="A47" s="481" t="str">
        <f>$A$8</f>
        <v>H25</v>
      </c>
      <c r="B47" s="482">
        <v>28363575</v>
      </c>
      <c r="C47" s="483">
        <v>26205500</v>
      </c>
      <c r="D47" s="483">
        <v>13000</v>
      </c>
      <c r="E47" s="483">
        <v>335200</v>
      </c>
      <c r="F47" s="483">
        <v>319430</v>
      </c>
      <c r="G47" s="483">
        <v>352794</v>
      </c>
      <c r="H47" s="483">
        <v>1137651</v>
      </c>
      <c r="I47" s="483">
        <f t="shared" si="36"/>
        <v>26524930</v>
      </c>
      <c r="J47" s="483">
        <f t="shared" si="36"/>
        <v>365794</v>
      </c>
      <c r="K47" s="483">
        <f t="shared" si="36"/>
        <v>1472851</v>
      </c>
      <c r="M47" s="481" t="str">
        <f>$A$8</f>
        <v>H25</v>
      </c>
      <c r="N47" s="482"/>
      <c r="O47" s="483"/>
      <c r="P47" s="483"/>
      <c r="Q47" s="483"/>
      <c r="R47" s="483"/>
      <c r="S47" s="483"/>
      <c r="T47" s="483"/>
      <c r="U47" s="483">
        <f t="shared" si="37"/>
        <v>0</v>
      </c>
      <c r="V47" s="483">
        <f t="shared" si="37"/>
        <v>0</v>
      </c>
      <c r="W47" s="483">
        <f t="shared" si="37"/>
        <v>0</v>
      </c>
      <c r="Y47" s="481" t="str">
        <f>$A$8</f>
        <v>H25</v>
      </c>
      <c r="Z47" s="482">
        <v>24103750</v>
      </c>
      <c r="AA47" s="483">
        <v>23243340</v>
      </c>
      <c r="AB47" s="483"/>
      <c r="AC47" s="483">
        <v>172940</v>
      </c>
      <c r="AD47" s="483">
        <v>136300</v>
      </c>
      <c r="AE47" s="483">
        <v>47650</v>
      </c>
      <c r="AF47" s="483">
        <v>503520</v>
      </c>
      <c r="AG47" s="483">
        <f t="shared" si="38"/>
        <v>23379640</v>
      </c>
      <c r="AH47" s="483">
        <f t="shared" si="38"/>
        <v>47650</v>
      </c>
      <c r="AI47" s="483">
        <f t="shared" si="38"/>
        <v>676460</v>
      </c>
      <c r="AK47" s="481" t="str">
        <f>$A$8</f>
        <v>H25</v>
      </c>
      <c r="AL47" s="482"/>
      <c r="AM47" s="483"/>
      <c r="AN47" s="483"/>
      <c r="AO47" s="483"/>
      <c r="AP47" s="483"/>
      <c r="AQ47" s="483"/>
      <c r="AR47" s="483"/>
      <c r="AS47" s="483">
        <f t="shared" si="39"/>
        <v>0</v>
      </c>
      <c r="AT47" s="483">
        <f t="shared" si="39"/>
        <v>0</v>
      </c>
      <c r="AU47" s="483">
        <f t="shared" si="39"/>
        <v>0</v>
      </c>
    </row>
    <row r="48" spans="1:63" ht="14.25" x14ac:dyDescent="0.15">
      <c r="A48" s="481" t="str">
        <f>$A$9</f>
        <v>H24</v>
      </c>
      <c r="B48" s="482">
        <v>28412775</v>
      </c>
      <c r="C48" s="483">
        <v>26051517</v>
      </c>
      <c r="D48" s="483">
        <v>20383</v>
      </c>
      <c r="E48" s="483">
        <v>450200</v>
      </c>
      <c r="F48" s="483">
        <v>257600</v>
      </c>
      <c r="G48" s="483">
        <v>277400</v>
      </c>
      <c r="H48" s="483">
        <v>1355675</v>
      </c>
      <c r="I48" s="483">
        <f t="shared" si="36"/>
        <v>26309117</v>
      </c>
      <c r="J48" s="483">
        <f t="shared" si="36"/>
        <v>297783</v>
      </c>
      <c r="K48" s="483">
        <f t="shared" si="36"/>
        <v>1805875</v>
      </c>
      <c r="M48" s="481" t="str">
        <f>$A$9</f>
        <v>H24</v>
      </c>
      <c r="N48" s="482"/>
      <c r="O48" s="483"/>
      <c r="P48" s="483"/>
      <c r="Q48" s="483"/>
      <c r="R48" s="483"/>
      <c r="S48" s="483"/>
      <c r="T48" s="483"/>
      <c r="U48" s="483">
        <f t="shared" si="37"/>
        <v>0</v>
      </c>
      <c r="V48" s="483">
        <f t="shared" si="37"/>
        <v>0</v>
      </c>
      <c r="W48" s="483">
        <f t="shared" si="37"/>
        <v>0</v>
      </c>
      <c r="Y48" s="481" t="str">
        <f>$A$9</f>
        <v>H24</v>
      </c>
      <c r="Z48" s="482">
        <v>24564410</v>
      </c>
      <c r="AA48" s="483">
        <v>23496280</v>
      </c>
      <c r="AB48" s="483"/>
      <c r="AC48" s="483">
        <v>165330</v>
      </c>
      <c r="AD48" s="483">
        <v>121700</v>
      </c>
      <c r="AE48" s="483">
        <v>233810</v>
      </c>
      <c r="AF48" s="483">
        <v>547290</v>
      </c>
      <c r="AG48" s="483">
        <f t="shared" si="38"/>
        <v>23617980</v>
      </c>
      <c r="AH48" s="483">
        <f t="shared" si="38"/>
        <v>233810</v>
      </c>
      <c r="AI48" s="483">
        <f t="shared" si="38"/>
        <v>712620</v>
      </c>
      <c r="AK48" s="481" t="str">
        <f>$A$9</f>
        <v>H24</v>
      </c>
      <c r="AL48" s="482"/>
      <c r="AM48" s="483"/>
      <c r="AN48" s="483"/>
      <c r="AO48" s="483"/>
      <c r="AP48" s="483"/>
      <c r="AQ48" s="483"/>
      <c r="AR48" s="483"/>
      <c r="AS48" s="483">
        <f t="shared" si="39"/>
        <v>0</v>
      </c>
      <c r="AT48" s="483">
        <f t="shared" si="39"/>
        <v>0</v>
      </c>
      <c r="AU48" s="483">
        <f t="shared" si="39"/>
        <v>0</v>
      </c>
      <c r="AW48" s="470" t="s">
        <v>404</v>
      </c>
      <c r="AX48" s="475" t="s">
        <v>319</v>
      </c>
      <c r="AY48" s="476"/>
      <c r="AZ48" s="476"/>
      <c r="BA48" s="476"/>
    </row>
    <row r="49" spans="1:60" x14ac:dyDescent="0.15">
      <c r="A49" s="481" t="str">
        <f>$A$10</f>
        <v>H23</v>
      </c>
      <c r="B49" s="482">
        <v>28825060</v>
      </c>
      <c r="C49" s="483">
        <v>26264400</v>
      </c>
      <c r="D49" s="483">
        <v>49800</v>
      </c>
      <c r="E49" s="483">
        <v>396000</v>
      </c>
      <c r="F49" s="483">
        <v>365237</v>
      </c>
      <c r="G49" s="483">
        <v>278148</v>
      </c>
      <c r="H49" s="483">
        <v>1471475</v>
      </c>
      <c r="I49" s="483">
        <f t="shared" si="36"/>
        <v>26629637</v>
      </c>
      <c r="J49" s="483">
        <f t="shared" si="36"/>
        <v>327948</v>
      </c>
      <c r="K49" s="483">
        <f t="shared" si="36"/>
        <v>1867475</v>
      </c>
      <c r="M49" s="481" t="str">
        <f>$A$10</f>
        <v>H23</v>
      </c>
      <c r="N49" s="482"/>
      <c r="O49" s="483"/>
      <c r="P49" s="483"/>
      <c r="Q49" s="483"/>
      <c r="R49" s="483"/>
      <c r="S49" s="483"/>
      <c r="T49" s="483"/>
      <c r="U49" s="483">
        <f t="shared" si="37"/>
        <v>0</v>
      </c>
      <c r="V49" s="483">
        <f t="shared" si="37"/>
        <v>0</v>
      </c>
      <c r="W49" s="483">
        <f t="shared" si="37"/>
        <v>0</v>
      </c>
      <c r="Y49" s="481" t="str">
        <f>$A$10</f>
        <v>H23</v>
      </c>
      <c r="Z49" s="482">
        <v>24156110</v>
      </c>
      <c r="AA49" s="483">
        <v>23007770</v>
      </c>
      <c r="AB49" s="483"/>
      <c r="AC49" s="483">
        <v>114180</v>
      </c>
      <c r="AD49" s="483">
        <v>245540</v>
      </c>
      <c r="AE49" s="483">
        <v>0</v>
      </c>
      <c r="AF49" s="483">
        <v>788620</v>
      </c>
      <c r="AG49" s="483">
        <f t="shared" si="38"/>
        <v>23253310</v>
      </c>
      <c r="AH49" s="483">
        <f t="shared" si="38"/>
        <v>0</v>
      </c>
      <c r="AI49" s="483">
        <f t="shared" si="38"/>
        <v>902800</v>
      </c>
      <c r="AK49" s="481" t="str">
        <f>$A$10</f>
        <v>H23</v>
      </c>
      <c r="AL49" s="482"/>
      <c r="AM49" s="483"/>
      <c r="AN49" s="483"/>
      <c r="AO49" s="483"/>
      <c r="AP49" s="483"/>
      <c r="AQ49" s="483"/>
      <c r="AR49" s="483"/>
      <c r="AS49" s="483">
        <f t="shared" si="39"/>
        <v>0</v>
      </c>
      <c r="AT49" s="483">
        <f t="shared" si="39"/>
        <v>0</v>
      </c>
      <c r="AU49" s="483">
        <f t="shared" si="39"/>
        <v>0</v>
      </c>
      <c r="AW49" s="1213"/>
      <c r="AX49" s="1214"/>
      <c r="AY49" s="1215"/>
      <c r="AZ49" s="1210" t="s">
        <v>400</v>
      </c>
      <c r="BA49" s="1211"/>
      <c r="BB49" s="1212"/>
      <c r="BC49" s="1210" t="s">
        <v>377</v>
      </c>
      <c r="BD49" s="1211"/>
      <c r="BE49" s="1212"/>
      <c r="BF49" s="1210" t="s">
        <v>96</v>
      </c>
      <c r="BG49" s="1211"/>
      <c r="BH49" s="1212"/>
    </row>
    <row r="50" spans="1:60" x14ac:dyDescent="0.15">
      <c r="A50" s="481" t="str">
        <f>$A$11</f>
        <v>H22</v>
      </c>
      <c r="B50" s="482">
        <v>29654530</v>
      </c>
      <c r="C50" s="483">
        <v>26061900</v>
      </c>
      <c r="D50" s="483">
        <v>0</v>
      </c>
      <c r="E50" s="483">
        <v>682600</v>
      </c>
      <c r="F50" s="483">
        <v>700570</v>
      </c>
      <c r="G50" s="483">
        <v>727400</v>
      </c>
      <c r="H50" s="483">
        <v>1482060</v>
      </c>
      <c r="I50" s="483">
        <f t="shared" si="36"/>
        <v>26762470</v>
      </c>
      <c r="J50" s="483">
        <f t="shared" si="36"/>
        <v>727400</v>
      </c>
      <c r="K50" s="483">
        <f t="shared" si="36"/>
        <v>2164660</v>
      </c>
      <c r="M50" s="481" t="str">
        <f>$A$11</f>
        <v>H22</v>
      </c>
      <c r="N50" s="482"/>
      <c r="O50" s="483"/>
      <c r="P50" s="483"/>
      <c r="Q50" s="483"/>
      <c r="R50" s="483"/>
      <c r="S50" s="483"/>
      <c r="T50" s="483"/>
      <c r="U50" s="483">
        <f t="shared" si="37"/>
        <v>0</v>
      </c>
      <c r="V50" s="483">
        <f t="shared" si="37"/>
        <v>0</v>
      </c>
      <c r="W50" s="483">
        <f t="shared" si="37"/>
        <v>0</v>
      </c>
      <c r="Y50" s="481" t="str">
        <f>$A$11</f>
        <v>H22</v>
      </c>
      <c r="Z50" s="482">
        <v>24318830</v>
      </c>
      <c r="AA50" s="483">
        <v>23195220</v>
      </c>
      <c r="AB50" s="483"/>
      <c r="AC50" s="483">
        <v>98340</v>
      </c>
      <c r="AD50" s="483">
        <v>89450</v>
      </c>
      <c r="AE50" s="483">
        <v>0</v>
      </c>
      <c r="AF50" s="483">
        <v>935820</v>
      </c>
      <c r="AG50" s="483">
        <f t="shared" si="38"/>
        <v>23284670</v>
      </c>
      <c r="AH50" s="483">
        <f t="shared" si="38"/>
        <v>0</v>
      </c>
      <c r="AI50" s="483">
        <f t="shared" si="38"/>
        <v>1034160</v>
      </c>
      <c r="AK50" s="481" t="str">
        <f>$A$11</f>
        <v>H22</v>
      </c>
      <c r="AL50" s="482"/>
      <c r="AM50" s="483"/>
      <c r="AN50" s="483"/>
      <c r="AO50" s="483"/>
      <c r="AP50" s="483"/>
      <c r="AQ50" s="483"/>
      <c r="AR50" s="483"/>
      <c r="AS50" s="483">
        <f t="shared" si="39"/>
        <v>0</v>
      </c>
      <c r="AT50" s="483">
        <f t="shared" si="39"/>
        <v>0</v>
      </c>
      <c r="AU50" s="483">
        <f t="shared" si="39"/>
        <v>0</v>
      </c>
      <c r="AW50" s="508" t="s">
        <v>387</v>
      </c>
      <c r="AX50" s="508"/>
      <c r="AY50" s="479" t="s">
        <v>388</v>
      </c>
      <c r="AZ50" s="479" t="s">
        <v>389</v>
      </c>
      <c r="BA50" s="479" t="s">
        <v>390</v>
      </c>
      <c r="BB50" s="479" t="s">
        <v>391</v>
      </c>
      <c r="BC50" s="479" t="s">
        <v>389</v>
      </c>
      <c r="BD50" s="479" t="s">
        <v>390</v>
      </c>
      <c r="BE50" s="479" t="s">
        <v>391</v>
      </c>
      <c r="BF50" s="479" t="s">
        <v>389</v>
      </c>
      <c r="BG50" s="479" t="s">
        <v>390</v>
      </c>
      <c r="BH50" s="479" t="s">
        <v>391</v>
      </c>
    </row>
    <row r="51" spans="1:60" x14ac:dyDescent="0.15">
      <c r="A51" s="481" t="str">
        <f>$A$12</f>
        <v>H21</v>
      </c>
      <c r="B51" s="482">
        <v>29377600</v>
      </c>
      <c r="C51" s="483">
        <v>25619900</v>
      </c>
      <c r="D51" s="483">
        <v>0</v>
      </c>
      <c r="E51" s="483">
        <v>851600</v>
      </c>
      <c r="F51" s="483">
        <v>582420</v>
      </c>
      <c r="G51" s="483">
        <v>258050</v>
      </c>
      <c r="H51" s="483">
        <v>2065630</v>
      </c>
      <c r="I51" s="490">
        <f t="shared" si="36"/>
        <v>26202320</v>
      </c>
      <c r="J51" s="490">
        <f t="shared" si="36"/>
        <v>258050</v>
      </c>
      <c r="K51" s="490">
        <f t="shared" si="36"/>
        <v>2917230</v>
      </c>
      <c r="L51" s="491"/>
      <c r="M51" s="481" t="str">
        <f>$A$12</f>
        <v>H21</v>
      </c>
      <c r="N51" s="482"/>
      <c r="O51" s="483"/>
      <c r="P51" s="483"/>
      <c r="Q51" s="483"/>
      <c r="R51" s="483"/>
      <c r="S51" s="483"/>
      <c r="T51" s="483"/>
      <c r="U51" s="490">
        <f t="shared" si="37"/>
        <v>0</v>
      </c>
      <c r="V51" s="490">
        <f t="shared" si="37"/>
        <v>0</v>
      </c>
      <c r="W51" s="490">
        <f t="shared" si="37"/>
        <v>0</v>
      </c>
      <c r="X51" s="491"/>
      <c r="Y51" s="481" t="str">
        <f>$A$12</f>
        <v>H21</v>
      </c>
      <c r="Z51" s="482"/>
      <c r="AA51" s="483"/>
      <c r="AB51" s="483"/>
      <c r="AC51" s="483"/>
      <c r="AD51" s="483"/>
      <c r="AE51" s="483"/>
      <c r="AF51" s="483"/>
      <c r="AG51" s="490">
        <f>ROUND(SUM(AA51,AD51),0)</f>
        <v>0</v>
      </c>
      <c r="AH51" s="490">
        <f>ROUND(SUM(AB51,AE51),0)</f>
        <v>0</v>
      </c>
      <c r="AI51" s="490">
        <f>ROUND(SUM(AC51,AF51),0)</f>
        <v>0</v>
      </c>
      <c r="AK51" s="481" t="str">
        <f>$A$12</f>
        <v>H21</v>
      </c>
      <c r="AL51" s="482"/>
      <c r="AM51" s="483"/>
      <c r="AN51" s="483"/>
      <c r="AO51" s="483"/>
      <c r="AP51" s="483"/>
      <c r="AQ51" s="483"/>
      <c r="AR51" s="483"/>
      <c r="AS51" s="490">
        <f t="shared" si="39"/>
        <v>0</v>
      </c>
      <c r="AT51" s="490">
        <f t="shared" si="39"/>
        <v>0</v>
      </c>
      <c r="AU51" s="490">
        <f t="shared" si="39"/>
        <v>0</v>
      </c>
      <c r="AW51" s="484" t="str">
        <f>$A$6</f>
        <v>Ｈ27</v>
      </c>
      <c r="AX51" s="481" t="s">
        <v>394</v>
      </c>
      <c r="AY51" s="482">
        <v>210000</v>
      </c>
      <c r="AZ51" s="483">
        <v>210000</v>
      </c>
      <c r="BA51" s="483"/>
      <c r="BB51" s="483"/>
      <c r="BC51" s="483"/>
      <c r="BD51" s="483"/>
      <c r="BE51" s="483"/>
      <c r="BF51" s="483">
        <f t="shared" ref="BF51:BH59" si="42">ROUND(SUM(AZ51,BC51),0)</f>
        <v>210000</v>
      </c>
      <c r="BG51" s="483">
        <f t="shared" si="42"/>
        <v>0</v>
      </c>
      <c r="BH51" s="483">
        <f t="shared" si="42"/>
        <v>0</v>
      </c>
    </row>
    <row r="52" spans="1:60" ht="25.5" x14ac:dyDescent="0.15">
      <c r="A52" s="492" t="s">
        <v>396</v>
      </c>
      <c r="B52" s="493">
        <f t="shared" ref="B52:K52" si="43">ROUND(SUM(B46:B50),0)</f>
        <v>143535691</v>
      </c>
      <c r="C52" s="493">
        <f t="shared" si="43"/>
        <v>131053217</v>
      </c>
      <c r="D52" s="493">
        <f t="shared" si="43"/>
        <v>83183</v>
      </c>
      <c r="E52" s="493">
        <f t="shared" si="43"/>
        <v>2201000</v>
      </c>
      <c r="F52" s="493">
        <f t="shared" si="43"/>
        <v>1842237</v>
      </c>
      <c r="G52" s="493">
        <f t="shared" si="43"/>
        <v>2146455</v>
      </c>
      <c r="H52" s="493">
        <f t="shared" si="43"/>
        <v>6209599</v>
      </c>
      <c r="I52" s="493">
        <f t="shared" si="43"/>
        <v>132895454</v>
      </c>
      <c r="J52" s="493">
        <f t="shared" si="43"/>
        <v>2229638</v>
      </c>
      <c r="K52" s="493">
        <f t="shared" si="43"/>
        <v>8410599</v>
      </c>
      <c r="L52" s="494"/>
      <c r="M52" s="492" t="s">
        <v>396</v>
      </c>
      <c r="N52" s="493">
        <f t="shared" ref="N52:W53" si="44">ROUND(SUM(N46:N50),0)</f>
        <v>0</v>
      </c>
      <c r="O52" s="495">
        <f t="shared" si="44"/>
        <v>0</v>
      </c>
      <c r="P52" s="495">
        <f t="shared" si="44"/>
        <v>0</v>
      </c>
      <c r="Q52" s="495">
        <f t="shared" si="44"/>
        <v>0</v>
      </c>
      <c r="R52" s="495">
        <f t="shared" si="44"/>
        <v>0</v>
      </c>
      <c r="S52" s="495">
        <f t="shared" si="44"/>
        <v>0</v>
      </c>
      <c r="T52" s="495">
        <f t="shared" si="44"/>
        <v>0</v>
      </c>
      <c r="U52" s="495">
        <f t="shared" si="44"/>
        <v>0</v>
      </c>
      <c r="V52" s="495">
        <f t="shared" si="44"/>
        <v>0</v>
      </c>
      <c r="W52" s="495">
        <f t="shared" si="44"/>
        <v>0</v>
      </c>
      <c r="X52" s="494"/>
      <c r="Y52" s="492" t="s">
        <v>396</v>
      </c>
      <c r="Z52" s="493">
        <f t="shared" ref="Z52:AI53" si="45">ROUND(SUM(Z46:Z50),0)</f>
        <v>121398371</v>
      </c>
      <c r="AA52" s="495">
        <f t="shared" si="45"/>
        <v>116349139</v>
      </c>
      <c r="AB52" s="495">
        <f t="shared" si="45"/>
        <v>0</v>
      </c>
      <c r="AC52" s="495">
        <f t="shared" si="45"/>
        <v>718992</v>
      </c>
      <c r="AD52" s="495">
        <f t="shared" si="45"/>
        <v>659780</v>
      </c>
      <c r="AE52" s="495">
        <f t="shared" si="45"/>
        <v>393320</v>
      </c>
      <c r="AF52" s="495">
        <f t="shared" si="45"/>
        <v>3277140</v>
      </c>
      <c r="AG52" s="495">
        <f t="shared" si="45"/>
        <v>117008919</v>
      </c>
      <c r="AH52" s="495">
        <f t="shared" si="45"/>
        <v>393320</v>
      </c>
      <c r="AI52" s="495">
        <f t="shared" si="45"/>
        <v>3996132</v>
      </c>
      <c r="AK52" s="492" t="s">
        <v>396</v>
      </c>
      <c r="AL52" s="493">
        <f t="shared" ref="AL52:AU53" si="46">ROUND(SUM(AL46:AL50),0)</f>
        <v>0</v>
      </c>
      <c r="AM52" s="495">
        <f t="shared" si="46"/>
        <v>0</v>
      </c>
      <c r="AN52" s="495">
        <f t="shared" si="46"/>
        <v>0</v>
      </c>
      <c r="AO52" s="495">
        <f t="shared" si="46"/>
        <v>0</v>
      </c>
      <c r="AP52" s="495">
        <f t="shared" si="46"/>
        <v>0</v>
      </c>
      <c r="AQ52" s="495">
        <f t="shared" si="46"/>
        <v>0</v>
      </c>
      <c r="AR52" s="495">
        <f t="shared" si="46"/>
        <v>0</v>
      </c>
      <c r="AS52" s="495">
        <f t="shared" si="46"/>
        <v>0</v>
      </c>
      <c r="AT52" s="495">
        <f t="shared" si="46"/>
        <v>0</v>
      </c>
      <c r="AU52" s="495">
        <f t="shared" si="46"/>
        <v>0</v>
      </c>
      <c r="AW52" s="487"/>
      <c r="AX52" s="481" t="s">
        <v>395</v>
      </c>
      <c r="AY52" s="482"/>
      <c r="AZ52" s="483"/>
      <c r="BA52" s="483"/>
      <c r="BB52" s="483"/>
      <c r="BC52" s="483"/>
      <c r="BD52" s="483"/>
      <c r="BE52" s="483"/>
      <c r="BF52" s="483">
        <f t="shared" si="42"/>
        <v>0</v>
      </c>
      <c r="BG52" s="483">
        <f t="shared" si="42"/>
        <v>0</v>
      </c>
      <c r="BH52" s="483">
        <f t="shared" si="42"/>
        <v>0</v>
      </c>
    </row>
    <row r="53" spans="1:60" ht="25.5" x14ac:dyDescent="0.15">
      <c r="A53" s="492" t="s">
        <v>397</v>
      </c>
      <c r="B53" s="493">
        <f t="shared" ref="B53:K53" si="47">ROUND(SUM(B47:B51),0)</f>
        <v>144633540</v>
      </c>
      <c r="C53" s="493">
        <f t="shared" si="47"/>
        <v>130203217</v>
      </c>
      <c r="D53" s="493">
        <f t="shared" si="47"/>
        <v>83183</v>
      </c>
      <c r="E53" s="493">
        <f t="shared" si="47"/>
        <v>2715600</v>
      </c>
      <c r="F53" s="493">
        <f t="shared" si="47"/>
        <v>2225257</v>
      </c>
      <c r="G53" s="493">
        <f t="shared" si="47"/>
        <v>1893792</v>
      </c>
      <c r="H53" s="493">
        <f t="shared" si="47"/>
        <v>7512491</v>
      </c>
      <c r="I53" s="493">
        <f t="shared" si="47"/>
        <v>132428474</v>
      </c>
      <c r="J53" s="493">
        <f t="shared" si="47"/>
        <v>1976975</v>
      </c>
      <c r="K53" s="493">
        <f t="shared" si="47"/>
        <v>10228091</v>
      </c>
      <c r="L53" s="494"/>
      <c r="M53" s="492" t="s">
        <v>397</v>
      </c>
      <c r="N53" s="493">
        <f t="shared" si="44"/>
        <v>0</v>
      </c>
      <c r="O53" s="495">
        <f t="shared" si="44"/>
        <v>0</v>
      </c>
      <c r="P53" s="495">
        <f t="shared" si="44"/>
        <v>0</v>
      </c>
      <c r="Q53" s="495">
        <f t="shared" si="44"/>
        <v>0</v>
      </c>
      <c r="R53" s="495">
        <f t="shared" si="44"/>
        <v>0</v>
      </c>
      <c r="S53" s="495">
        <f t="shared" si="44"/>
        <v>0</v>
      </c>
      <c r="T53" s="495">
        <f t="shared" si="44"/>
        <v>0</v>
      </c>
      <c r="U53" s="495">
        <f t="shared" si="44"/>
        <v>0</v>
      </c>
      <c r="V53" s="495">
        <f t="shared" si="44"/>
        <v>0</v>
      </c>
      <c r="W53" s="495">
        <f t="shared" si="44"/>
        <v>0</v>
      </c>
      <c r="X53" s="494"/>
      <c r="Y53" s="492" t="s">
        <v>397</v>
      </c>
      <c r="Z53" s="493">
        <f t="shared" si="45"/>
        <v>97143100</v>
      </c>
      <c r="AA53" s="495">
        <f t="shared" si="45"/>
        <v>92942610</v>
      </c>
      <c r="AB53" s="495">
        <f t="shared" si="45"/>
        <v>0</v>
      </c>
      <c r="AC53" s="495">
        <f t="shared" si="45"/>
        <v>550790</v>
      </c>
      <c r="AD53" s="495">
        <f t="shared" si="45"/>
        <v>592990</v>
      </c>
      <c r="AE53" s="495">
        <f t="shared" si="45"/>
        <v>281460</v>
      </c>
      <c r="AF53" s="495">
        <f t="shared" si="45"/>
        <v>2775250</v>
      </c>
      <c r="AG53" s="495">
        <f t="shared" si="45"/>
        <v>93535600</v>
      </c>
      <c r="AH53" s="495">
        <f t="shared" si="45"/>
        <v>281460</v>
      </c>
      <c r="AI53" s="495">
        <f t="shared" si="45"/>
        <v>3326040</v>
      </c>
      <c r="AK53" s="492" t="s">
        <v>397</v>
      </c>
      <c r="AL53" s="493">
        <f t="shared" si="46"/>
        <v>0</v>
      </c>
      <c r="AM53" s="495">
        <f t="shared" si="46"/>
        <v>0</v>
      </c>
      <c r="AN53" s="495">
        <f t="shared" si="46"/>
        <v>0</v>
      </c>
      <c r="AO53" s="495">
        <f t="shared" si="46"/>
        <v>0</v>
      </c>
      <c r="AP53" s="495">
        <f t="shared" si="46"/>
        <v>0</v>
      </c>
      <c r="AQ53" s="495">
        <f t="shared" si="46"/>
        <v>0</v>
      </c>
      <c r="AR53" s="495">
        <f t="shared" si="46"/>
        <v>0</v>
      </c>
      <c r="AS53" s="495">
        <f t="shared" si="46"/>
        <v>0</v>
      </c>
      <c r="AT53" s="495">
        <f t="shared" si="46"/>
        <v>0</v>
      </c>
      <c r="AU53" s="495">
        <f t="shared" si="46"/>
        <v>0</v>
      </c>
      <c r="AW53" s="484" t="str">
        <f>$A$7</f>
        <v>H26</v>
      </c>
      <c r="AX53" s="481" t="s">
        <v>394</v>
      </c>
      <c r="AY53" s="482">
        <v>90000</v>
      </c>
      <c r="AZ53" s="483">
        <v>90000</v>
      </c>
      <c r="BA53" s="483"/>
      <c r="BB53" s="483"/>
      <c r="BC53" s="483"/>
      <c r="BD53" s="483"/>
      <c r="BE53" s="483"/>
      <c r="BF53" s="483">
        <f t="shared" si="42"/>
        <v>90000</v>
      </c>
      <c r="BG53" s="483">
        <f t="shared" si="42"/>
        <v>0</v>
      </c>
      <c r="BH53" s="483">
        <f t="shared" si="42"/>
        <v>0</v>
      </c>
    </row>
    <row r="54" spans="1:60" x14ac:dyDescent="0.15">
      <c r="AK54" s="1216"/>
      <c r="AL54" s="1216"/>
      <c r="AM54" s="1217"/>
      <c r="AN54" s="1217"/>
      <c r="AO54" s="1217"/>
      <c r="AP54" s="1217"/>
      <c r="AQ54" s="1217"/>
      <c r="AR54" s="1217"/>
      <c r="AS54" s="1217"/>
      <c r="AT54" s="1217"/>
      <c r="AU54" s="1217"/>
      <c r="AW54" s="488"/>
      <c r="AX54" s="481" t="s">
        <v>395</v>
      </c>
      <c r="AY54" s="482"/>
      <c r="AZ54" s="483"/>
      <c r="BA54" s="483"/>
      <c r="BB54" s="483"/>
      <c r="BC54" s="483"/>
      <c r="BD54" s="483"/>
      <c r="BE54" s="483"/>
      <c r="BF54" s="483">
        <f t="shared" si="42"/>
        <v>0</v>
      </c>
      <c r="BG54" s="483">
        <f t="shared" si="42"/>
        <v>0</v>
      </c>
      <c r="BH54" s="483">
        <f t="shared" si="42"/>
        <v>0</v>
      </c>
    </row>
    <row r="55" spans="1:60" ht="14.25" x14ac:dyDescent="0.15">
      <c r="A55" s="470" t="s">
        <v>406</v>
      </c>
      <c r="B55" s="475" t="s">
        <v>536</v>
      </c>
      <c r="C55" s="475"/>
      <c r="M55" s="470" t="s">
        <v>406</v>
      </c>
      <c r="N55" s="475" t="s">
        <v>407</v>
      </c>
      <c r="O55" s="476"/>
      <c r="P55" s="476"/>
      <c r="Q55" s="476"/>
      <c r="Y55" s="470" t="s">
        <v>406</v>
      </c>
      <c r="Z55" s="475" t="s">
        <v>539</v>
      </c>
      <c r="AA55" s="476"/>
      <c r="AB55" s="476"/>
      <c r="AC55" s="476"/>
      <c r="AK55" s="470" t="s">
        <v>406</v>
      </c>
      <c r="AL55" s="1203" t="s">
        <v>407</v>
      </c>
      <c r="AM55" s="1203"/>
      <c r="AN55" s="1203"/>
      <c r="AO55" s="1203"/>
      <c r="AW55" s="489" t="str">
        <f>$A$8</f>
        <v>H25</v>
      </c>
      <c r="AX55" s="481"/>
      <c r="AY55" s="482">
        <v>630000</v>
      </c>
      <c r="AZ55" s="483">
        <v>630000</v>
      </c>
      <c r="BA55" s="483"/>
      <c r="BB55" s="483"/>
      <c r="BC55" s="483"/>
      <c r="BD55" s="483"/>
      <c r="BE55" s="483"/>
      <c r="BF55" s="483">
        <f t="shared" si="42"/>
        <v>630000</v>
      </c>
      <c r="BG55" s="483">
        <f t="shared" si="42"/>
        <v>0</v>
      </c>
      <c r="BH55" s="483">
        <f t="shared" si="42"/>
        <v>0</v>
      </c>
    </row>
    <row r="56" spans="1:60" x14ac:dyDescent="0.15">
      <c r="A56" s="1199"/>
      <c r="B56" s="1199"/>
      <c r="C56" s="1200" t="s">
        <v>400</v>
      </c>
      <c r="D56" s="1201"/>
      <c r="E56" s="1202"/>
      <c r="F56" s="1200" t="s">
        <v>377</v>
      </c>
      <c r="G56" s="1201"/>
      <c r="H56" s="1202"/>
      <c r="I56" s="1200" t="s">
        <v>96</v>
      </c>
      <c r="J56" s="1201"/>
      <c r="K56" s="1202"/>
      <c r="M56" s="1199"/>
      <c r="N56" s="1199"/>
      <c r="O56" s="1200" t="s">
        <v>400</v>
      </c>
      <c r="P56" s="1201"/>
      <c r="Q56" s="1202"/>
      <c r="R56" s="1200" t="s">
        <v>377</v>
      </c>
      <c r="S56" s="1201"/>
      <c r="T56" s="1202"/>
      <c r="U56" s="1200" t="s">
        <v>96</v>
      </c>
      <c r="V56" s="1201"/>
      <c r="W56" s="1202"/>
      <c r="Y56" s="1199"/>
      <c r="Z56" s="1199"/>
      <c r="AA56" s="1200" t="s">
        <v>400</v>
      </c>
      <c r="AB56" s="1201"/>
      <c r="AC56" s="1202"/>
      <c r="AD56" s="1200" t="s">
        <v>377</v>
      </c>
      <c r="AE56" s="1201"/>
      <c r="AF56" s="1202"/>
      <c r="AG56" s="1200" t="s">
        <v>96</v>
      </c>
      <c r="AH56" s="1201"/>
      <c r="AI56" s="1202"/>
      <c r="AK56" s="1199"/>
      <c r="AL56" s="1199"/>
      <c r="AM56" s="1200" t="s">
        <v>400</v>
      </c>
      <c r="AN56" s="1201"/>
      <c r="AO56" s="1202"/>
      <c r="AP56" s="1200" t="s">
        <v>377</v>
      </c>
      <c r="AQ56" s="1201"/>
      <c r="AR56" s="1202"/>
      <c r="AS56" s="1200" t="s">
        <v>96</v>
      </c>
      <c r="AT56" s="1201"/>
      <c r="AU56" s="1202"/>
      <c r="AW56" s="481" t="str">
        <f>$A$9</f>
        <v>H24</v>
      </c>
      <c r="AX56" s="481"/>
      <c r="AY56" s="482">
        <v>540000</v>
      </c>
      <c r="AZ56" s="483">
        <v>540000</v>
      </c>
      <c r="BA56" s="483"/>
      <c r="BB56" s="483"/>
      <c r="BC56" s="483"/>
      <c r="BD56" s="483"/>
      <c r="BE56" s="483"/>
      <c r="BF56" s="483">
        <f t="shared" si="42"/>
        <v>540000</v>
      </c>
      <c r="BG56" s="483">
        <f t="shared" si="42"/>
        <v>0</v>
      </c>
      <c r="BH56" s="483">
        <f t="shared" si="42"/>
        <v>0</v>
      </c>
    </row>
    <row r="57" spans="1:60" x14ac:dyDescent="0.15">
      <c r="A57" s="479" t="s">
        <v>387</v>
      </c>
      <c r="B57" s="479" t="s">
        <v>388</v>
      </c>
      <c r="C57" s="479" t="s">
        <v>389</v>
      </c>
      <c r="D57" s="479" t="s">
        <v>390</v>
      </c>
      <c r="E57" s="479" t="s">
        <v>391</v>
      </c>
      <c r="F57" s="479" t="s">
        <v>389</v>
      </c>
      <c r="G57" s="479" t="s">
        <v>390</v>
      </c>
      <c r="H57" s="479" t="s">
        <v>391</v>
      </c>
      <c r="I57" s="479" t="s">
        <v>389</v>
      </c>
      <c r="J57" s="479" t="s">
        <v>390</v>
      </c>
      <c r="K57" s="479" t="s">
        <v>391</v>
      </c>
      <c r="M57" s="479" t="s">
        <v>387</v>
      </c>
      <c r="N57" s="479" t="s">
        <v>388</v>
      </c>
      <c r="O57" s="479" t="s">
        <v>389</v>
      </c>
      <c r="P57" s="479" t="s">
        <v>390</v>
      </c>
      <c r="Q57" s="479" t="s">
        <v>391</v>
      </c>
      <c r="R57" s="479" t="s">
        <v>389</v>
      </c>
      <c r="S57" s="479" t="s">
        <v>390</v>
      </c>
      <c r="T57" s="479" t="s">
        <v>391</v>
      </c>
      <c r="U57" s="479" t="s">
        <v>389</v>
      </c>
      <c r="V57" s="479" t="s">
        <v>390</v>
      </c>
      <c r="W57" s="479" t="s">
        <v>391</v>
      </c>
      <c r="Y57" s="479" t="s">
        <v>387</v>
      </c>
      <c r="Z57" s="479" t="s">
        <v>388</v>
      </c>
      <c r="AA57" s="479" t="s">
        <v>389</v>
      </c>
      <c r="AB57" s="479" t="s">
        <v>390</v>
      </c>
      <c r="AC57" s="479" t="s">
        <v>391</v>
      </c>
      <c r="AD57" s="479" t="s">
        <v>389</v>
      </c>
      <c r="AE57" s="479" t="s">
        <v>390</v>
      </c>
      <c r="AF57" s="479" t="s">
        <v>391</v>
      </c>
      <c r="AG57" s="479" t="s">
        <v>389</v>
      </c>
      <c r="AH57" s="479" t="s">
        <v>390</v>
      </c>
      <c r="AI57" s="479" t="s">
        <v>391</v>
      </c>
      <c r="AK57" s="479" t="s">
        <v>387</v>
      </c>
      <c r="AL57" s="479" t="s">
        <v>388</v>
      </c>
      <c r="AM57" s="479" t="s">
        <v>389</v>
      </c>
      <c r="AN57" s="479" t="s">
        <v>390</v>
      </c>
      <c r="AO57" s="479" t="s">
        <v>391</v>
      </c>
      <c r="AP57" s="479" t="s">
        <v>389</v>
      </c>
      <c r="AQ57" s="479" t="s">
        <v>390</v>
      </c>
      <c r="AR57" s="479" t="s">
        <v>391</v>
      </c>
      <c r="AS57" s="479" t="s">
        <v>389</v>
      </c>
      <c r="AT57" s="479" t="s">
        <v>390</v>
      </c>
      <c r="AU57" s="479" t="s">
        <v>391</v>
      </c>
      <c r="AW57" s="481" t="str">
        <f>$A$10</f>
        <v>H23</v>
      </c>
      <c r="AX57" s="481"/>
      <c r="AY57" s="482">
        <v>360000</v>
      </c>
      <c r="AZ57" s="483">
        <v>360000</v>
      </c>
      <c r="BA57" s="483"/>
      <c r="BB57" s="483"/>
      <c r="BC57" s="483"/>
      <c r="BD57" s="483"/>
      <c r="BE57" s="483"/>
      <c r="BF57" s="483">
        <f t="shared" si="42"/>
        <v>360000</v>
      </c>
      <c r="BG57" s="483">
        <f t="shared" si="42"/>
        <v>0</v>
      </c>
      <c r="BH57" s="483">
        <f t="shared" si="42"/>
        <v>0</v>
      </c>
    </row>
    <row r="58" spans="1:60" x14ac:dyDescent="0.15">
      <c r="A58" s="481" t="str">
        <f>$A$6</f>
        <v>Ｈ27</v>
      </c>
      <c r="B58" s="482">
        <v>226599847</v>
      </c>
      <c r="C58" s="483">
        <v>185654084</v>
      </c>
      <c r="D58" s="483">
        <v>120080</v>
      </c>
      <c r="E58" s="483">
        <v>9410236</v>
      </c>
      <c r="F58" s="483">
        <v>7911144</v>
      </c>
      <c r="G58" s="483">
        <v>4412061</v>
      </c>
      <c r="H58" s="483">
        <v>19092242</v>
      </c>
      <c r="I58" s="483">
        <f t="shared" ref="I58:K63" si="48">ROUND(SUM(C58,F58),0)</f>
        <v>193565228</v>
      </c>
      <c r="J58" s="483">
        <f t="shared" si="48"/>
        <v>4532141</v>
      </c>
      <c r="K58" s="483">
        <f t="shared" si="48"/>
        <v>28502478</v>
      </c>
      <c r="M58" s="481" t="str">
        <f>$A$6</f>
        <v>Ｈ27</v>
      </c>
      <c r="N58" s="482"/>
      <c r="O58" s="483"/>
      <c r="P58" s="483"/>
      <c r="Q58" s="483"/>
      <c r="R58" s="483"/>
      <c r="S58" s="483"/>
      <c r="T58" s="483"/>
      <c r="U58" s="483">
        <f t="shared" ref="U58:W64" si="49">ROUND(SUM(O58,R58),0)</f>
        <v>0</v>
      </c>
      <c r="V58" s="483">
        <f t="shared" si="49"/>
        <v>0</v>
      </c>
      <c r="W58" s="483">
        <f t="shared" si="49"/>
        <v>0</v>
      </c>
      <c r="Y58" s="481" t="str">
        <f>$A$6</f>
        <v>Ｈ27</v>
      </c>
      <c r="Z58" s="482">
        <v>49225686</v>
      </c>
      <c r="AA58" s="483">
        <v>48443740</v>
      </c>
      <c r="AB58" s="483"/>
      <c r="AC58" s="483">
        <v>245618</v>
      </c>
      <c r="AD58" s="483">
        <v>57998</v>
      </c>
      <c r="AE58" s="483">
        <v>30380</v>
      </c>
      <c r="AF58" s="483">
        <v>447950</v>
      </c>
      <c r="AG58" s="483">
        <f t="shared" ref="AG58:AI63" si="50">ROUND(SUM(AA58,AD58),0)</f>
        <v>48501738</v>
      </c>
      <c r="AH58" s="483">
        <f t="shared" si="50"/>
        <v>30380</v>
      </c>
      <c r="AI58" s="483">
        <f t="shared" si="50"/>
        <v>693568</v>
      </c>
      <c r="AK58" s="481" t="str">
        <f>$A$6</f>
        <v>Ｈ27</v>
      </c>
      <c r="AL58" s="482"/>
      <c r="AM58" s="483"/>
      <c r="AN58" s="483"/>
      <c r="AO58" s="483"/>
      <c r="AP58" s="483"/>
      <c r="AQ58" s="483"/>
      <c r="AR58" s="483"/>
      <c r="AS58" s="483">
        <f t="shared" ref="AS58:AU64" si="51">ROUND(SUM(AM58,AP58),0)</f>
        <v>0</v>
      </c>
      <c r="AT58" s="483">
        <f t="shared" si="51"/>
        <v>0</v>
      </c>
      <c r="AU58" s="483">
        <f t="shared" si="51"/>
        <v>0</v>
      </c>
      <c r="AW58" s="481" t="str">
        <f>$A$11</f>
        <v>H22</v>
      </c>
      <c r="AX58" s="481"/>
      <c r="AY58" s="482">
        <v>2920000</v>
      </c>
      <c r="AZ58" s="483">
        <v>2920000</v>
      </c>
      <c r="BA58" s="483"/>
      <c r="BB58" s="483"/>
      <c r="BC58" s="483"/>
      <c r="BD58" s="483"/>
      <c r="BE58" s="483"/>
      <c r="BF58" s="483">
        <f t="shared" si="42"/>
        <v>2920000</v>
      </c>
      <c r="BG58" s="483">
        <f t="shared" si="42"/>
        <v>0</v>
      </c>
      <c r="BH58" s="483">
        <f t="shared" si="42"/>
        <v>0</v>
      </c>
    </row>
    <row r="59" spans="1:60" x14ac:dyDescent="0.15">
      <c r="A59" s="481" t="str">
        <f>$A$7</f>
        <v>H26</v>
      </c>
      <c r="B59" s="482">
        <v>244252012</v>
      </c>
      <c r="C59" s="483">
        <v>197072546</v>
      </c>
      <c r="D59" s="483">
        <v>62800</v>
      </c>
      <c r="E59" s="483">
        <v>9555254</v>
      </c>
      <c r="F59" s="483">
        <v>7631192</v>
      </c>
      <c r="G59" s="483">
        <v>7304636</v>
      </c>
      <c r="H59" s="483">
        <v>22625584</v>
      </c>
      <c r="I59" s="483">
        <f t="shared" si="48"/>
        <v>204703738</v>
      </c>
      <c r="J59" s="483">
        <f t="shared" si="48"/>
        <v>7367436</v>
      </c>
      <c r="K59" s="483">
        <f t="shared" si="48"/>
        <v>32180838</v>
      </c>
      <c r="M59" s="481" t="str">
        <f>$A$7</f>
        <v>H26</v>
      </c>
      <c r="N59" s="482"/>
      <c r="O59" s="483"/>
      <c r="P59" s="483"/>
      <c r="Q59" s="483"/>
      <c r="R59" s="483"/>
      <c r="S59" s="483"/>
      <c r="T59" s="483"/>
      <c r="U59" s="483">
        <f t="shared" si="49"/>
        <v>0</v>
      </c>
      <c r="V59" s="483">
        <f t="shared" si="49"/>
        <v>0</v>
      </c>
      <c r="W59" s="483">
        <f t="shared" si="49"/>
        <v>0</v>
      </c>
      <c r="Y59" s="481" t="str">
        <f>$A$7</f>
        <v>H26</v>
      </c>
      <c r="Z59" s="482">
        <v>50229722</v>
      </c>
      <c r="AA59" s="483">
        <v>49482533</v>
      </c>
      <c r="AB59" s="483"/>
      <c r="AC59" s="483">
        <v>231709</v>
      </c>
      <c r="AD59" s="483">
        <v>131911</v>
      </c>
      <c r="AE59" s="483">
        <v>80390</v>
      </c>
      <c r="AF59" s="483">
        <v>303179</v>
      </c>
      <c r="AG59" s="483">
        <f t="shared" si="50"/>
        <v>49614444</v>
      </c>
      <c r="AH59" s="483">
        <f t="shared" si="50"/>
        <v>80390</v>
      </c>
      <c r="AI59" s="483">
        <f t="shared" si="50"/>
        <v>534888</v>
      </c>
      <c r="AK59" s="481" t="str">
        <f>$A$7</f>
        <v>H26</v>
      </c>
      <c r="AL59" s="482"/>
      <c r="AM59" s="483"/>
      <c r="AN59" s="483"/>
      <c r="AO59" s="483"/>
      <c r="AP59" s="483"/>
      <c r="AQ59" s="483"/>
      <c r="AR59" s="483"/>
      <c r="AS59" s="483">
        <f t="shared" si="51"/>
        <v>0</v>
      </c>
      <c r="AT59" s="483">
        <f t="shared" si="51"/>
        <v>0</v>
      </c>
      <c r="AU59" s="483">
        <f t="shared" si="51"/>
        <v>0</v>
      </c>
      <c r="AW59" s="481" t="str">
        <f>$A$12</f>
        <v>H21</v>
      </c>
      <c r="AX59" s="481"/>
      <c r="AY59" s="482">
        <v>1580000</v>
      </c>
      <c r="AZ59" s="483">
        <v>1580000</v>
      </c>
      <c r="BA59" s="483"/>
      <c r="BB59" s="483"/>
      <c r="BC59" s="483"/>
      <c r="BD59" s="483"/>
      <c r="BE59" s="483"/>
      <c r="BF59" s="483">
        <f t="shared" si="42"/>
        <v>1580000</v>
      </c>
      <c r="BG59" s="483">
        <f t="shared" si="42"/>
        <v>0</v>
      </c>
      <c r="BH59" s="483">
        <f t="shared" si="42"/>
        <v>0</v>
      </c>
    </row>
    <row r="60" spans="1:60" ht="25.5" x14ac:dyDescent="0.15">
      <c r="A60" s="481" t="str">
        <f>$A$8</f>
        <v>H25</v>
      </c>
      <c r="B60" s="482">
        <v>257067691</v>
      </c>
      <c r="C60" s="483">
        <v>207338257</v>
      </c>
      <c r="D60" s="483">
        <v>16000</v>
      </c>
      <c r="E60" s="483">
        <v>8652943</v>
      </c>
      <c r="F60" s="483">
        <v>6297850</v>
      </c>
      <c r="G60" s="483">
        <v>5804972</v>
      </c>
      <c r="H60" s="483">
        <v>28957669</v>
      </c>
      <c r="I60" s="483">
        <f t="shared" si="48"/>
        <v>213636107</v>
      </c>
      <c r="J60" s="483">
        <f t="shared" si="48"/>
        <v>5820972</v>
      </c>
      <c r="K60" s="483">
        <f t="shared" si="48"/>
        <v>37610612</v>
      </c>
      <c r="M60" s="481" t="str">
        <f>$A$8</f>
        <v>H25</v>
      </c>
      <c r="N60" s="482"/>
      <c r="O60" s="483"/>
      <c r="P60" s="483"/>
      <c r="Q60" s="483"/>
      <c r="R60" s="483"/>
      <c r="S60" s="483"/>
      <c r="T60" s="483"/>
      <c r="U60" s="483">
        <f t="shared" si="49"/>
        <v>0</v>
      </c>
      <c r="V60" s="483">
        <f t="shared" si="49"/>
        <v>0</v>
      </c>
      <c r="W60" s="483">
        <f t="shared" si="49"/>
        <v>0</v>
      </c>
      <c r="Y60" s="481" t="str">
        <f>$A$8</f>
        <v>H25</v>
      </c>
      <c r="Z60" s="482">
        <v>49860150</v>
      </c>
      <c r="AA60" s="483">
        <v>48932170</v>
      </c>
      <c r="AB60" s="483"/>
      <c r="AC60" s="483">
        <v>137380</v>
      </c>
      <c r="AD60" s="483">
        <v>281400</v>
      </c>
      <c r="AE60" s="483">
        <v>131100</v>
      </c>
      <c r="AF60" s="483">
        <v>378100</v>
      </c>
      <c r="AG60" s="483">
        <f t="shared" si="50"/>
        <v>49213570</v>
      </c>
      <c r="AH60" s="483">
        <f t="shared" si="50"/>
        <v>131100</v>
      </c>
      <c r="AI60" s="483">
        <f t="shared" si="50"/>
        <v>515480</v>
      </c>
      <c r="AK60" s="481" t="str">
        <f>$A$8</f>
        <v>H25</v>
      </c>
      <c r="AL60" s="482"/>
      <c r="AM60" s="483"/>
      <c r="AN60" s="483"/>
      <c r="AO60" s="483"/>
      <c r="AP60" s="483"/>
      <c r="AQ60" s="483"/>
      <c r="AR60" s="483"/>
      <c r="AS60" s="483">
        <f t="shared" si="51"/>
        <v>0</v>
      </c>
      <c r="AT60" s="483">
        <f t="shared" si="51"/>
        <v>0</v>
      </c>
      <c r="AU60" s="483">
        <f t="shared" si="51"/>
        <v>0</v>
      </c>
      <c r="AW60" s="492" t="s">
        <v>396</v>
      </c>
      <c r="AX60" s="507"/>
      <c r="AY60" s="493">
        <f t="shared" ref="AY60:BH60" si="52">ROUND(SUM(AY53:AY58),0)</f>
        <v>4540000</v>
      </c>
      <c r="AZ60" s="493">
        <f t="shared" si="52"/>
        <v>4540000</v>
      </c>
      <c r="BA60" s="493">
        <f t="shared" si="52"/>
        <v>0</v>
      </c>
      <c r="BB60" s="493">
        <f t="shared" si="52"/>
        <v>0</v>
      </c>
      <c r="BC60" s="493">
        <f t="shared" si="52"/>
        <v>0</v>
      </c>
      <c r="BD60" s="493">
        <f t="shared" si="52"/>
        <v>0</v>
      </c>
      <c r="BE60" s="493">
        <f t="shared" si="52"/>
        <v>0</v>
      </c>
      <c r="BF60" s="493">
        <f t="shared" si="52"/>
        <v>4540000</v>
      </c>
      <c r="BG60" s="493">
        <f t="shared" si="52"/>
        <v>0</v>
      </c>
      <c r="BH60" s="493">
        <f t="shared" si="52"/>
        <v>0</v>
      </c>
    </row>
    <row r="61" spans="1:60" ht="25.5" x14ac:dyDescent="0.15">
      <c r="A61" s="481" t="str">
        <f>$A$9</f>
        <v>H24</v>
      </c>
      <c r="B61" s="482">
        <v>276827863</v>
      </c>
      <c r="C61" s="483">
        <v>225535800</v>
      </c>
      <c r="D61" s="483">
        <v>4350</v>
      </c>
      <c r="E61" s="483">
        <v>7588650</v>
      </c>
      <c r="F61" s="483">
        <v>6821191</v>
      </c>
      <c r="G61" s="483">
        <v>3247731</v>
      </c>
      <c r="H61" s="483">
        <v>33630141</v>
      </c>
      <c r="I61" s="483">
        <f t="shared" si="48"/>
        <v>232356991</v>
      </c>
      <c r="J61" s="483">
        <f t="shared" si="48"/>
        <v>3252081</v>
      </c>
      <c r="K61" s="483">
        <f t="shared" si="48"/>
        <v>41218791</v>
      </c>
      <c r="M61" s="481" t="str">
        <f>$A$9</f>
        <v>H24</v>
      </c>
      <c r="N61" s="482"/>
      <c r="O61" s="483"/>
      <c r="P61" s="483"/>
      <c r="Q61" s="483"/>
      <c r="R61" s="483"/>
      <c r="S61" s="483"/>
      <c r="T61" s="483"/>
      <c r="U61" s="483">
        <f t="shared" si="49"/>
        <v>0</v>
      </c>
      <c r="V61" s="483">
        <f t="shared" si="49"/>
        <v>0</v>
      </c>
      <c r="W61" s="483">
        <f t="shared" si="49"/>
        <v>0</v>
      </c>
      <c r="Y61" s="481" t="str">
        <f>$A$9</f>
        <v>H24</v>
      </c>
      <c r="Z61" s="482">
        <v>50214800</v>
      </c>
      <c r="AA61" s="483">
        <v>47945880</v>
      </c>
      <c r="AB61" s="483"/>
      <c r="AC61" s="483">
        <v>209120</v>
      </c>
      <c r="AD61" s="483">
        <v>531670</v>
      </c>
      <c r="AE61" s="483">
        <v>896790</v>
      </c>
      <c r="AF61" s="483">
        <v>631340</v>
      </c>
      <c r="AG61" s="483">
        <f t="shared" si="50"/>
        <v>48477550</v>
      </c>
      <c r="AH61" s="483">
        <f t="shared" si="50"/>
        <v>896790</v>
      </c>
      <c r="AI61" s="483">
        <f t="shared" si="50"/>
        <v>840460</v>
      </c>
      <c r="AK61" s="481" t="str">
        <f>$A$9</f>
        <v>H24</v>
      </c>
      <c r="AL61" s="482"/>
      <c r="AM61" s="483"/>
      <c r="AN61" s="483"/>
      <c r="AO61" s="483"/>
      <c r="AP61" s="483"/>
      <c r="AQ61" s="483"/>
      <c r="AR61" s="483"/>
      <c r="AS61" s="483">
        <f t="shared" si="51"/>
        <v>0</v>
      </c>
      <c r="AT61" s="483">
        <f t="shared" si="51"/>
        <v>0</v>
      </c>
      <c r="AU61" s="483">
        <f t="shared" si="51"/>
        <v>0</v>
      </c>
      <c r="AW61" s="492" t="s">
        <v>397</v>
      </c>
      <c r="AX61" s="507"/>
      <c r="AY61" s="493">
        <f t="shared" ref="AY61:BH61" si="53">ROUND(SUM(AY55:AY59),0)</f>
        <v>6030000</v>
      </c>
      <c r="AZ61" s="493">
        <f t="shared" si="53"/>
        <v>6030000</v>
      </c>
      <c r="BA61" s="493">
        <f t="shared" si="53"/>
        <v>0</v>
      </c>
      <c r="BB61" s="493">
        <f t="shared" si="53"/>
        <v>0</v>
      </c>
      <c r="BC61" s="493">
        <f t="shared" si="53"/>
        <v>0</v>
      </c>
      <c r="BD61" s="493">
        <f t="shared" si="53"/>
        <v>0</v>
      </c>
      <c r="BE61" s="493">
        <f t="shared" si="53"/>
        <v>0</v>
      </c>
      <c r="BF61" s="493">
        <f t="shared" si="53"/>
        <v>6030000</v>
      </c>
      <c r="BG61" s="493">
        <f t="shared" si="53"/>
        <v>0</v>
      </c>
      <c r="BH61" s="493">
        <f t="shared" si="53"/>
        <v>0</v>
      </c>
    </row>
    <row r="62" spans="1:60" x14ac:dyDescent="0.15">
      <c r="A62" s="481" t="str">
        <f>$A$10</f>
        <v>H23</v>
      </c>
      <c r="B62" s="482">
        <v>301352866</v>
      </c>
      <c r="C62" s="483">
        <v>242388821</v>
      </c>
      <c r="D62" s="483">
        <v>56700</v>
      </c>
      <c r="E62" s="483">
        <v>10689879</v>
      </c>
      <c r="F62" s="483">
        <v>12026900</v>
      </c>
      <c r="G62" s="483">
        <v>2976466</v>
      </c>
      <c r="H62" s="483">
        <v>33214100</v>
      </c>
      <c r="I62" s="483">
        <f t="shared" si="48"/>
        <v>254415721</v>
      </c>
      <c r="J62" s="483">
        <f t="shared" si="48"/>
        <v>3033166</v>
      </c>
      <c r="K62" s="483">
        <f t="shared" si="48"/>
        <v>43903979</v>
      </c>
      <c r="M62" s="481" t="str">
        <f>$A$10</f>
        <v>H23</v>
      </c>
      <c r="N62" s="482"/>
      <c r="O62" s="483"/>
      <c r="P62" s="483"/>
      <c r="Q62" s="483"/>
      <c r="R62" s="483"/>
      <c r="S62" s="483"/>
      <c r="T62" s="483"/>
      <c r="U62" s="483">
        <f t="shared" si="49"/>
        <v>0</v>
      </c>
      <c r="V62" s="483">
        <f t="shared" si="49"/>
        <v>0</v>
      </c>
      <c r="W62" s="483">
        <f t="shared" si="49"/>
        <v>0</v>
      </c>
      <c r="Y62" s="481" t="str">
        <f>$A$10</f>
        <v>H23</v>
      </c>
      <c r="Z62" s="482">
        <v>49783040</v>
      </c>
      <c r="AA62" s="483">
        <v>47387620</v>
      </c>
      <c r="AB62" s="483"/>
      <c r="AC62" s="483">
        <v>224500</v>
      </c>
      <c r="AD62" s="483">
        <v>313180</v>
      </c>
      <c r="AE62" s="483">
        <v>0</v>
      </c>
      <c r="AF62" s="483">
        <v>1860740</v>
      </c>
      <c r="AG62" s="483">
        <f t="shared" si="50"/>
        <v>47700800</v>
      </c>
      <c r="AH62" s="483">
        <f t="shared" si="50"/>
        <v>0</v>
      </c>
      <c r="AI62" s="483">
        <f t="shared" si="50"/>
        <v>2085240</v>
      </c>
      <c r="AK62" s="481" t="str">
        <f>$A$10</f>
        <v>H23</v>
      </c>
      <c r="AL62" s="482"/>
      <c r="AM62" s="483"/>
      <c r="AN62" s="483"/>
      <c r="AO62" s="483"/>
      <c r="AP62" s="483"/>
      <c r="AQ62" s="483"/>
      <c r="AR62" s="483"/>
      <c r="AS62" s="483">
        <f t="shared" si="51"/>
        <v>0</v>
      </c>
      <c r="AT62" s="483">
        <f t="shared" si="51"/>
        <v>0</v>
      </c>
      <c r="AU62" s="483">
        <f t="shared" si="51"/>
        <v>0</v>
      </c>
    </row>
    <row r="63" spans="1:60" ht="14.25" x14ac:dyDescent="0.15">
      <c r="A63" s="481" t="str">
        <f>$A$11</f>
        <v>H22</v>
      </c>
      <c r="B63" s="482">
        <v>291320677</v>
      </c>
      <c r="C63" s="483">
        <v>227374225</v>
      </c>
      <c r="D63" s="483">
        <v>358900</v>
      </c>
      <c r="E63" s="483">
        <v>10740575</v>
      </c>
      <c r="F63" s="483">
        <v>10276512</v>
      </c>
      <c r="G63" s="483">
        <v>4943374</v>
      </c>
      <c r="H63" s="483">
        <v>37627091</v>
      </c>
      <c r="I63" s="483">
        <f t="shared" si="48"/>
        <v>237650737</v>
      </c>
      <c r="J63" s="483">
        <f t="shared" si="48"/>
        <v>5302274</v>
      </c>
      <c r="K63" s="483">
        <f t="shared" si="48"/>
        <v>48367666</v>
      </c>
      <c r="M63" s="481" t="str">
        <f>$A$11</f>
        <v>H22</v>
      </c>
      <c r="N63" s="482"/>
      <c r="O63" s="483"/>
      <c r="P63" s="483"/>
      <c r="Q63" s="483"/>
      <c r="R63" s="483"/>
      <c r="S63" s="483"/>
      <c r="T63" s="483"/>
      <c r="U63" s="483">
        <f t="shared" si="49"/>
        <v>0</v>
      </c>
      <c r="V63" s="483">
        <f t="shared" si="49"/>
        <v>0</v>
      </c>
      <c r="W63" s="483">
        <f t="shared" si="49"/>
        <v>0</v>
      </c>
      <c r="Y63" s="481" t="str">
        <f>$A$11</f>
        <v>H22</v>
      </c>
      <c r="Z63" s="482">
        <v>46165330</v>
      </c>
      <c r="AA63" s="483">
        <v>43745140</v>
      </c>
      <c r="AB63" s="483"/>
      <c r="AC63" s="483">
        <v>149090</v>
      </c>
      <c r="AD63" s="483">
        <v>246270</v>
      </c>
      <c r="AE63" s="483">
        <v>0</v>
      </c>
      <c r="AF63" s="483">
        <v>2024830</v>
      </c>
      <c r="AG63" s="483">
        <f t="shared" si="50"/>
        <v>43991410</v>
      </c>
      <c r="AH63" s="483">
        <f t="shared" si="50"/>
        <v>0</v>
      </c>
      <c r="AI63" s="483">
        <f t="shared" si="50"/>
        <v>2173920</v>
      </c>
      <c r="AK63" s="481" t="str">
        <f>$A$11</f>
        <v>H22</v>
      </c>
      <c r="AL63" s="482"/>
      <c r="AM63" s="483"/>
      <c r="AN63" s="483"/>
      <c r="AO63" s="483"/>
      <c r="AP63" s="483"/>
      <c r="AQ63" s="483"/>
      <c r="AR63" s="483"/>
      <c r="AS63" s="483">
        <f t="shared" si="51"/>
        <v>0</v>
      </c>
      <c r="AT63" s="483">
        <f t="shared" si="51"/>
        <v>0</v>
      </c>
      <c r="AU63" s="483">
        <f t="shared" si="51"/>
        <v>0</v>
      </c>
      <c r="AW63" s="470" t="s">
        <v>408</v>
      </c>
      <c r="AX63" s="475" t="s">
        <v>533</v>
      </c>
      <c r="AY63" s="476"/>
      <c r="AZ63" s="476"/>
      <c r="BA63" s="476"/>
    </row>
    <row r="64" spans="1:60" x14ac:dyDescent="0.15">
      <c r="A64" s="481" t="str">
        <f>$A$12</f>
        <v>H21</v>
      </c>
      <c r="B64" s="482"/>
      <c r="C64" s="483"/>
      <c r="D64" s="483"/>
      <c r="E64" s="483"/>
      <c r="F64" s="483"/>
      <c r="G64" s="483"/>
      <c r="H64" s="483"/>
      <c r="I64" s="490">
        <f>ROUND(SUM(C64,F64),0)</f>
        <v>0</v>
      </c>
      <c r="J64" s="490">
        <f>ROUND(SUM(D64,G64),0)</f>
        <v>0</v>
      </c>
      <c r="K64" s="490">
        <f>ROUND(SUM(E64,H64),0)</f>
        <v>0</v>
      </c>
      <c r="M64" s="481" t="str">
        <f>$A$12</f>
        <v>H21</v>
      </c>
      <c r="N64" s="482"/>
      <c r="O64" s="483"/>
      <c r="P64" s="483"/>
      <c r="Q64" s="483"/>
      <c r="R64" s="483"/>
      <c r="S64" s="483"/>
      <c r="T64" s="483"/>
      <c r="U64" s="490">
        <f t="shared" si="49"/>
        <v>0</v>
      </c>
      <c r="V64" s="490">
        <f t="shared" si="49"/>
        <v>0</v>
      </c>
      <c r="W64" s="490">
        <f t="shared" si="49"/>
        <v>0</v>
      </c>
      <c r="Y64" s="481" t="str">
        <f>$A$12</f>
        <v>H21</v>
      </c>
      <c r="Z64" s="482"/>
      <c r="AA64" s="483"/>
      <c r="AB64" s="483"/>
      <c r="AC64" s="483"/>
      <c r="AD64" s="483"/>
      <c r="AE64" s="483"/>
      <c r="AF64" s="483"/>
      <c r="AG64" s="490">
        <f>ROUND(SUM(AA64,AD64),0)</f>
        <v>0</v>
      </c>
      <c r="AH64" s="490">
        <f>ROUND(SUM(AB64,AE64),0)</f>
        <v>0</v>
      </c>
      <c r="AI64" s="490">
        <f>ROUND(SUM(AC64,AF64),0)</f>
        <v>0</v>
      </c>
      <c r="AK64" s="481" t="str">
        <f>$A$12</f>
        <v>H21</v>
      </c>
      <c r="AL64" s="482"/>
      <c r="AM64" s="483"/>
      <c r="AN64" s="483"/>
      <c r="AO64" s="483"/>
      <c r="AP64" s="483"/>
      <c r="AQ64" s="483"/>
      <c r="AR64" s="483"/>
      <c r="AS64" s="490">
        <f t="shared" si="51"/>
        <v>0</v>
      </c>
      <c r="AT64" s="490">
        <f t="shared" si="51"/>
        <v>0</v>
      </c>
      <c r="AU64" s="490">
        <f t="shared" si="51"/>
        <v>0</v>
      </c>
      <c r="AW64" s="1213"/>
      <c r="AX64" s="1214"/>
      <c r="AY64" s="1215"/>
      <c r="AZ64" s="1210" t="s">
        <v>400</v>
      </c>
      <c r="BA64" s="1211"/>
      <c r="BB64" s="1212"/>
      <c r="BC64" s="1210" t="s">
        <v>377</v>
      </c>
      <c r="BD64" s="1211"/>
      <c r="BE64" s="1212"/>
      <c r="BF64" s="1210" t="s">
        <v>96</v>
      </c>
      <c r="BG64" s="1211"/>
      <c r="BH64" s="1212"/>
    </row>
    <row r="65" spans="1:60" s="510" customFormat="1" ht="25.5" x14ac:dyDescent="0.15">
      <c r="A65" s="492" t="s">
        <v>396</v>
      </c>
      <c r="B65" s="493">
        <f t="shared" ref="B65:K66" si="54">ROUND(SUM(B59:B63),0)</f>
        <v>1370821109</v>
      </c>
      <c r="C65" s="493">
        <f t="shared" si="54"/>
        <v>1099709649</v>
      </c>
      <c r="D65" s="493">
        <f t="shared" si="54"/>
        <v>498750</v>
      </c>
      <c r="E65" s="493">
        <f t="shared" si="54"/>
        <v>47227301</v>
      </c>
      <c r="F65" s="493">
        <f t="shared" si="54"/>
        <v>43053645</v>
      </c>
      <c r="G65" s="493">
        <f t="shared" si="54"/>
        <v>24277179</v>
      </c>
      <c r="H65" s="493">
        <f t="shared" si="54"/>
        <v>156054585</v>
      </c>
      <c r="I65" s="493">
        <f t="shared" si="54"/>
        <v>1142763294</v>
      </c>
      <c r="J65" s="493">
        <f t="shared" si="54"/>
        <v>24775929</v>
      </c>
      <c r="K65" s="493">
        <f t="shared" si="54"/>
        <v>203281886</v>
      </c>
      <c r="M65" s="492" t="s">
        <v>396</v>
      </c>
      <c r="N65" s="493">
        <f t="shared" ref="N65:W66" si="55">ROUND(SUM(N59:N63),0)</f>
        <v>0</v>
      </c>
      <c r="O65" s="495">
        <f t="shared" si="55"/>
        <v>0</v>
      </c>
      <c r="P65" s="495">
        <f t="shared" si="55"/>
        <v>0</v>
      </c>
      <c r="Q65" s="495">
        <f t="shared" si="55"/>
        <v>0</v>
      </c>
      <c r="R65" s="495">
        <f t="shared" si="55"/>
        <v>0</v>
      </c>
      <c r="S65" s="495">
        <f t="shared" si="55"/>
        <v>0</v>
      </c>
      <c r="T65" s="495">
        <f t="shared" si="55"/>
        <v>0</v>
      </c>
      <c r="U65" s="495">
        <f t="shared" si="55"/>
        <v>0</v>
      </c>
      <c r="V65" s="495">
        <f t="shared" si="55"/>
        <v>0</v>
      </c>
      <c r="W65" s="495">
        <f t="shared" si="55"/>
        <v>0</v>
      </c>
      <c r="Y65" s="492" t="s">
        <v>396</v>
      </c>
      <c r="Z65" s="493">
        <f t="shared" ref="Z65:AI66" si="56">ROUND(SUM(Z59:Z63),0)</f>
        <v>246253042</v>
      </c>
      <c r="AA65" s="495">
        <f t="shared" si="56"/>
        <v>237493343</v>
      </c>
      <c r="AB65" s="495">
        <f t="shared" si="56"/>
        <v>0</v>
      </c>
      <c r="AC65" s="495">
        <f t="shared" si="56"/>
        <v>951799</v>
      </c>
      <c r="AD65" s="495">
        <f t="shared" si="56"/>
        <v>1504431</v>
      </c>
      <c r="AE65" s="495">
        <f t="shared" si="56"/>
        <v>1108280</v>
      </c>
      <c r="AF65" s="495">
        <f t="shared" si="56"/>
        <v>5198189</v>
      </c>
      <c r="AG65" s="495">
        <f t="shared" si="56"/>
        <v>238997774</v>
      </c>
      <c r="AH65" s="495">
        <f t="shared" si="56"/>
        <v>1108280</v>
      </c>
      <c r="AI65" s="495">
        <f t="shared" si="56"/>
        <v>6149988</v>
      </c>
      <c r="AK65" s="492" t="s">
        <v>396</v>
      </c>
      <c r="AL65" s="493">
        <f t="shared" ref="AL65:AU66" si="57">ROUND(SUM(AL59:AL63),0)</f>
        <v>0</v>
      </c>
      <c r="AM65" s="495">
        <f t="shared" si="57"/>
        <v>0</v>
      </c>
      <c r="AN65" s="495">
        <f t="shared" si="57"/>
        <v>0</v>
      </c>
      <c r="AO65" s="495">
        <f t="shared" si="57"/>
        <v>0</v>
      </c>
      <c r="AP65" s="495">
        <f t="shared" si="57"/>
        <v>0</v>
      </c>
      <c r="AQ65" s="495">
        <f t="shared" si="57"/>
        <v>0</v>
      </c>
      <c r="AR65" s="495">
        <f t="shared" si="57"/>
        <v>0</v>
      </c>
      <c r="AS65" s="495">
        <f t="shared" si="57"/>
        <v>0</v>
      </c>
      <c r="AT65" s="495">
        <f t="shared" si="57"/>
        <v>0</v>
      </c>
      <c r="AU65" s="495">
        <f t="shared" si="57"/>
        <v>0</v>
      </c>
      <c r="AW65" s="508" t="s">
        <v>387</v>
      </c>
      <c r="AX65" s="508"/>
      <c r="AY65" s="479" t="s">
        <v>388</v>
      </c>
      <c r="AZ65" s="479" t="s">
        <v>389</v>
      </c>
      <c r="BA65" s="479" t="s">
        <v>390</v>
      </c>
      <c r="BB65" s="479" t="s">
        <v>391</v>
      </c>
      <c r="BC65" s="479" t="s">
        <v>389</v>
      </c>
      <c r="BD65" s="479" t="s">
        <v>390</v>
      </c>
      <c r="BE65" s="479" t="s">
        <v>391</v>
      </c>
      <c r="BF65" s="479" t="s">
        <v>389</v>
      </c>
      <c r="BG65" s="479" t="s">
        <v>390</v>
      </c>
      <c r="BH65" s="479" t="s">
        <v>391</v>
      </c>
    </row>
    <row r="66" spans="1:60" ht="25.5" x14ac:dyDescent="0.15">
      <c r="A66" s="492" t="s">
        <v>397</v>
      </c>
      <c r="B66" s="493">
        <f t="shared" si="54"/>
        <v>1126569097</v>
      </c>
      <c r="C66" s="493">
        <f t="shared" si="54"/>
        <v>902637103</v>
      </c>
      <c r="D66" s="493">
        <f t="shared" si="54"/>
        <v>435950</v>
      </c>
      <c r="E66" s="493">
        <f t="shared" si="54"/>
        <v>37672047</v>
      </c>
      <c r="F66" s="493">
        <f t="shared" si="54"/>
        <v>35422453</v>
      </c>
      <c r="G66" s="493">
        <f t="shared" si="54"/>
        <v>16972543</v>
      </c>
      <c r="H66" s="493">
        <f t="shared" si="54"/>
        <v>133429001</v>
      </c>
      <c r="I66" s="493">
        <f t="shared" si="54"/>
        <v>938059556</v>
      </c>
      <c r="J66" s="493">
        <f t="shared" si="54"/>
        <v>17408493</v>
      </c>
      <c r="K66" s="493">
        <f t="shared" si="54"/>
        <v>171101048</v>
      </c>
      <c r="M66" s="492" t="s">
        <v>397</v>
      </c>
      <c r="N66" s="493">
        <f t="shared" si="55"/>
        <v>0</v>
      </c>
      <c r="O66" s="495">
        <f t="shared" si="55"/>
        <v>0</v>
      </c>
      <c r="P66" s="495">
        <f t="shared" si="55"/>
        <v>0</v>
      </c>
      <c r="Q66" s="495">
        <f t="shared" si="55"/>
        <v>0</v>
      </c>
      <c r="R66" s="495">
        <f t="shared" si="55"/>
        <v>0</v>
      </c>
      <c r="S66" s="495">
        <f t="shared" si="55"/>
        <v>0</v>
      </c>
      <c r="T66" s="495">
        <f t="shared" si="55"/>
        <v>0</v>
      </c>
      <c r="U66" s="495">
        <f t="shared" si="55"/>
        <v>0</v>
      </c>
      <c r="V66" s="495">
        <f t="shared" si="55"/>
        <v>0</v>
      </c>
      <c r="W66" s="495">
        <f t="shared" si="55"/>
        <v>0</v>
      </c>
      <c r="Y66" s="492" t="s">
        <v>397</v>
      </c>
      <c r="Z66" s="493">
        <f t="shared" si="56"/>
        <v>196023320</v>
      </c>
      <c r="AA66" s="495">
        <f t="shared" si="56"/>
        <v>188010810</v>
      </c>
      <c r="AB66" s="495">
        <f t="shared" si="56"/>
        <v>0</v>
      </c>
      <c r="AC66" s="495">
        <f t="shared" si="56"/>
        <v>720090</v>
      </c>
      <c r="AD66" s="495">
        <f t="shared" si="56"/>
        <v>1372520</v>
      </c>
      <c r="AE66" s="495">
        <f t="shared" si="56"/>
        <v>1027890</v>
      </c>
      <c r="AF66" s="495">
        <f t="shared" si="56"/>
        <v>4895010</v>
      </c>
      <c r="AG66" s="495">
        <f t="shared" si="56"/>
        <v>189383330</v>
      </c>
      <c r="AH66" s="495">
        <f t="shared" si="56"/>
        <v>1027890</v>
      </c>
      <c r="AI66" s="495">
        <f t="shared" si="56"/>
        <v>5615100</v>
      </c>
      <c r="AK66" s="492" t="s">
        <v>397</v>
      </c>
      <c r="AL66" s="493">
        <f t="shared" si="57"/>
        <v>0</v>
      </c>
      <c r="AM66" s="495">
        <f t="shared" si="57"/>
        <v>0</v>
      </c>
      <c r="AN66" s="495">
        <f t="shared" si="57"/>
        <v>0</v>
      </c>
      <c r="AO66" s="495">
        <f t="shared" si="57"/>
        <v>0</v>
      </c>
      <c r="AP66" s="495">
        <f t="shared" si="57"/>
        <v>0</v>
      </c>
      <c r="AQ66" s="495">
        <f t="shared" si="57"/>
        <v>0</v>
      </c>
      <c r="AR66" s="495">
        <f t="shared" si="57"/>
        <v>0</v>
      </c>
      <c r="AS66" s="495">
        <f t="shared" si="57"/>
        <v>0</v>
      </c>
      <c r="AT66" s="495">
        <f t="shared" si="57"/>
        <v>0</v>
      </c>
      <c r="AU66" s="495">
        <f t="shared" si="57"/>
        <v>0</v>
      </c>
      <c r="AW66" s="484" t="str">
        <f>$A$6</f>
        <v>Ｈ27</v>
      </c>
      <c r="AX66" s="481" t="s">
        <v>394</v>
      </c>
      <c r="AY66" s="482">
        <v>0</v>
      </c>
      <c r="AZ66" s="483">
        <v>0</v>
      </c>
      <c r="BA66" s="483">
        <v>0</v>
      </c>
      <c r="BB66" s="483">
        <v>0</v>
      </c>
      <c r="BC66" s="483">
        <v>0</v>
      </c>
      <c r="BD66" s="483">
        <v>0</v>
      </c>
      <c r="BE66" s="483">
        <v>148000</v>
      </c>
      <c r="BF66" s="483">
        <f t="shared" ref="BF66:BH74" si="58">ROUND(SUM(AZ66,BC66),0)</f>
        <v>0</v>
      </c>
      <c r="BG66" s="483">
        <f t="shared" si="58"/>
        <v>0</v>
      </c>
      <c r="BH66" s="483">
        <f t="shared" si="58"/>
        <v>148000</v>
      </c>
    </row>
    <row r="67" spans="1:60" x14ac:dyDescent="0.15">
      <c r="B67" s="511"/>
      <c r="AK67" s="512"/>
      <c r="AL67" s="512"/>
      <c r="AM67" s="513"/>
      <c r="AN67" s="513"/>
      <c r="AO67" s="513"/>
      <c r="AP67" s="513"/>
      <c r="AQ67" s="513"/>
      <c r="AR67" s="513"/>
      <c r="AS67" s="513"/>
      <c r="AT67" s="513"/>
      <c r="AU67" s="513"/>
      <c r="AW67" s="487"/>
      <c r="AX67" s="481" t="s">
        <v>395</v>
      </c>
      <c r="AY67" s="482">
        <v>0</v>
      </c>
      <c r="AZ67" s="483">
        <v>0</v>
      </c>
      <c r="BA67" s="483">
        <v>0</v>
      </c>
      <c r="BB67" s="483">
        <v>0</v>
      </c>
      <c r="BC67" s="483">
        <v>0</v>
      </c>
      <c r="BD67" s="483">
        <v>0</v>
      </c>
      <c r="BE67" s="483">
        <v>0</v>
      </c>
      <c r="BF67" s="483">
        <f t="shared" si="58"/>
        <v>0</v>
      </c>
      <c r="BG67" s="483">
        <f t="shared" si="58"/>
        <v>0</v>
      </c>
      <c r="BH67" s="483">
        <f t="shared" si="58"/>
        <v>0</v>
      </c>
    </row>
    <row r="68" spans="1:60" ht="14.25" x14ac:dyDescent="0.15">
      <c r="A68" s="470" t="s">
        <v>409</v>
      </c>
      <c r="B68" s="475" t="s">
        <v>535</v>
      </c>
      <c r="C68" s="475"/>
      <c r="M68" s="470" t="s">
        <v>409</v>
      </c>
      <c r="N68" s="475" t="s">
        <v>410</v>
      </c>
      <c r="O68" s="476"/>
      <c r="P68" s="476"/>
      <c r="Q68" s="476"/>
      <c r="Y68" s="470" t="s">
        <v>409</v>
      </c>
      <c r="Z68" s="475" t="s">
        <v>540</v>
      </c>
      <c r="AA68" s="476"/>
      <c r="AB68" s="476"/>
      <c r="AC68" s="476"/>
      <c r="AK68" s="470" t="s">
        <v>409</v>
      </c>
      <c r="AL68" s="1203" t="s">
        <v>410</v>
      </c>
      <c r="AM68" s="1203"/>
      <c r="AN68" s="1203"/>
      <c r="AO68" s="1203"/>
      <c r="AW68" s="484" t="str">
        <f>$A$7</f>
        <v>H26</v>
      </c>
      <c r="AX68" s="481" t="s">
        <v>394</v>
      </c>
      <c r="AY68" s="482">
        <v>803000</v>
      </c>
      <c r="AZ68" s="483">
        <v>803000</v>
      </c>
      <c r="BA68" s="483">
        <v>0</v>
      </c>
      <c r="BB68" s="483">
        <v>0</v>
      </c>
      <c r="BC68" s="483">
        <v>0</v>
      </c>
      <c r="BD68" s="483">
        <v>0</v>
      </c>
      <c r="BE68" s="483">
        <v>148000</v>
      </c>
      <c r="BF68" s="483">
        <f t="shared" si="58"/>
        <v>803000</v>
      </c>
      <c r="BG68" s="483">
        <f t="shared" si="58"/>
        <v>0</v>
      </c>
      <c r="BH68" s="483">
        <f t="shared" si="58"/>
        <v>148000</v>
      </c>
    </row>
    <row r="69" spans="1:60" x14ac:dyDescent="0.15">
      <c r="A69" s="1199"/>
      <c r="B69" s="1199"/>
      <c r="C69" s="1200" t="s">
        <v>400</v>
      </c>
      <c r="D69" s="1201"/>
      <c r="E69" s="1202"/>
      <c r="F69" s="1200" t="s">
        <v>377</v>
      </c>
      <c r="G69" s="1201"/>
      <c r="H69" s="1202"/>
      <c r="I69" s="1200" t="s">
        <v>96</v>
      </c>
      <c r="J69" s="1201"/>
      <c r="K69" s="1202"/>
      <c r="M69" s="1199"/>
      <c r="N69" s="1199"/>
      <c r="O69" s="1200" t="s">
        <v>400</v>
      </c>
      <c r="P69" s="1201"/>
      <c r="Q69" s="1202"/>
      <c r="R69" s="1200" t="s">
        <v>377</v>
      </c>
      <c r="S69" s="1201"/>
      <c r="T69" s="1202"/>
      <c r="U69" s="1200" t="s">
        <v>96</v>
      </c>
      <c r="V69" s="1201"/>
      <c r="W69" s="1202"/>
      <c r="Y69" s="1199"/>
      <c r="Z69" s="1199"/>
      <c r="AA69" s="1200" t="s">
        <v>400</v>
      </c>
      <c r="AB69" s="1201"/>
      <c r="AC69" s="1202"/>
      <c r="AD69" s="1200" t="s">
        <v>377</v>
      </c>
      <c r="AE69" s="1201"/>
      <c r="AF69" s="1202"/>
      <c r="AG69" s="1200" t="s">
        <v>96</v>
      </c>
      <c r="AH69" s="1201"/>
      <c r="AI69" s="1202"/>
      <c r="AK69" s="1199"/>
      <c r="AL69" s="1199"/>
      <c r="AM69" s="1200" t="s">
        <v>400</v>
      </c>
      <c r="AN69" s="1201"/>
      <c r="AO69" s="1202"/>
      <c r="AP69" s="1200" t="s">
        <v>377</v>
      </c>
      <c r="AQ69" s="1201"/>
      <c r="AR69" s="1202"/>
      <c r="AS69" s="1200" t="s">
        <v>96</v>
      </c>
      <c r="AT69" s="1201"/>
      <c r="AU69" s="1202"/>
      <c r="AW69" s="488"/>
      <c r="AX69" s="481" t="s">
        <v>395</v>
      </c>
      <c r="AY69" s="482">
        <v>0</v>
      </c>
      <c r="AZ69" s="483">
        <v>0</v>
      </c>
      <c r="BA69" s="483">
        <v>0</v>
      </c>
      <c r="BB69" s="483">
        <v>0</v>
      </c>
      <c r="BC69" s="483">
        <v>0</v>
      </c>
      <c r="BD69" s="483">
        <v>0</v>
      </c>
      <c r="BE69" s="483">
        <v>0</v>
      </c>
      <c r="BF69" s="483">
        <f t="shared" si="58"/>
        <v>0</v>
      </c>
      <c r="BG69" s="483">
        <f t="shared" si="58"/>
        <v>0</v>
      </c>
      <c r="BH69" s="483">
        <f t="shared" si="58"/>
        <v>0</v>
      </c>
    </row>
    <row r="70" spans="1:60" x14ac:dyDescent="0.15">
      <c r="A70" s="479" t="s">
        <v>387</v>
      </c>
      <c r="B70" s="479" t="s">
        <v>388</v>
      </c>
      <c r="C70" s="479" t="s">
        <v>389</v>
      </c>
      <c r="D70" s="479" t="s">
        <v>390</v>
      </c>
      <c r="E70" s="479" t="s">
        <v>391</v>
      </c>
      <c r="F70" s="479" t="s">
        <v>389</v>
      </c>
      <c r="G70" s="479" t="s">
        <v>390</v>
      </c>
      <c r="H70" s="479" t="s">
        <v>391</v>
      </c>
      <c r="I70" s="479" t="s">
        <v>389</v>
      </c>
      <c r="J70" s="479" t="s">
        <v>390</v>
      </c>
      <c r="K70" s="479" t="s">
        <v>391</v>
      </c>
      <c r="M70" s="479" t="s">
        <v>387</v>
      </c>
      <c r="N70" s="479" t="s">
        <v>388</v>
      </c>
      <c r="O70" s="479" t="s">
        <v>389</v>
      </c>
      <c r="P70" s="479" t="s">
        <v>390</v>
      </c>
      <c r="Q70" s="479" t="s">
        <v>391</v>
      </c>
      <c r="R70" s="479" t="s">
        <v>389</v>
      </c>
      <c r="S70" s="479" t="s">
        <v>390</v>
      </c>
      <c r="T70" s="479" t="s">
        <v>391</v>
      </c>
      <c r="U70" s="479" t="s">
        <v>389</v>
      </c>
      <c r="V70" s="479" t="s">
        <v>390</v>
      </c>
      <c r="W70" s="479" t="s">
        <v>391</v>
      </c>
      <c r="Y70" s="479" t="s">
        <v>387</v>
      </c>
      <c r="Z70" s="479" t="s">
        <v>388</v>
      </c>
      <c r="AA70" s="479" t="s">
        <v>389</v>
      </c>
      <c r="AB70" s="479" t="s">
        <v>390</v>
      </c>
      <c r="AC70" s="479" t="s">
        <v>391</v>
      </c>
      <c r="AD70" s="479" t="s">
        <v>389</v>
      </c>
      <c r="AE70" s="479" t="s">
        <v>390</v>
      </c>
      <c r="AF70" s="479" t="s">
        <v>391</v>
      </c>
      <c r="AG70" s="479" t="s">
        <v>389</v>
      </c>
      <c r="AH70" s="479" t="s">
        <v>390</v>
      </c>
      <c r="AI70" s="479" t="s">
        <v>391</v>
      </c>
      <c r="AK70" s="479" t="s">
        <v>387</v>
      </c>
      <c r="AL70" s="479" t="s">
        <v>388</v>
      </c>
      <c r="AM70" s="479" t="s">
        <v>389</v>
      </c>
      <c r="AN70" s="479" t="s">
        <v>390</v>
      </c>
      <c r="AO70" s="479" t="s">
        <v>391</v>
      </c>
      <c r="AP70" s="479" t="s">
        <v>389</v>
      </c>
      <c r="AQ70" s="479" t="s">
        <v>390</v>
      </c>
      <c r="AR70" s="479" t="s">
        <v>391</v>
      </c>
      <c r="AS70" s="479" t="s">
        <v>389</v>
      </c>
      <c r="AT70" s="479" t="s">
        <v>390</v>
      </c>
      <c r="AU70" s="479" t="s">
        <v>391</v>
      </c>
      <c r="AW70" s="489" t="str">
        <f>$A$8</f>
        <v>H25</v>
      </c>
      <c r="AX70" s="481"/>
      <c r="AY70" s="482">
        <v>0</v>
      </c>
      <c r="AZ70" s="483">
        <v>0</v>
      </c>
      <c r="BA70" s="483">
        <v>0</v>
      </c>
      <c r="BB70" s="483">
        <v>0</v>
      </c>
      <c r="BC70" s="483">
        <v>0</v>
      </c>
      <c r="BD70" s="483">
        <v>0</v>
      </c>
      <c r="BE70" s="483">
        <v>148000</v>
      </c>
      <c r="BF70" s="483">
        <f t="shared" si="58"/>
        <v>0</v>
      </c>
      <c r="BG70" s="483">
        <f t="shared" si="58"/>
        <v>0</v>
      </c>
      <c r="BH70" s="483">
        <f t="shared" si="58"/>
        <v>148000</v>
      </c>
    </row>
    <row r="71" spans="1:60" x14ac:dyDescent="0.15">
      <c r="A71" s="481" t="str">
        <f>$A$6</f>
        <v>Ｈ27</v>
      </c>
      <c r="B71" s="482">
        <v>66514560</v>
      </c>
      <c r="C71" s="483">
        <v>66481119</v>
      </c>
      <c r="D71" s="483">
        <v>0</v>
      </c>
      <c r="E71" s="483">
        <v>-6439</v>
      </c>
      <c r="F71" s="483">
        <v>39880</v>
      </c>
      <c r="G71" s="483">
        <v>0</v>
      </c>
      <c r="H71" s="483">
        <v>0</v>
      </c>
      <c r="I71" s="483">
        <f t="shared" ref="I71:K76" si="59">ROUND(SUM(C71,F71),0)</f>
        <v>66520999</v>
      </c>
      <c r="J71" s="483">
        <f t="shared" si="59"/>
        <v>0</v>
      </c>
      <c r="K71" s="483">
        <f t="shared" si="59"/>
        <v>-6439</v>
      </c>
      <c r="M71" s="481" t="str">
        <f>$A$6</f>
        <v>Ｈ27</v>
      </c>
      <c r="N71" s="482"/>
      <c r="O71" s="483"/>
      <c r="P71" s="483"/>
      <c r="Q71" s="483"/>
      <c r="R71" s="483"/>
      <c r="S71" s="483"/>
      <c r="T71" s="483"/>
      <c r="U71" s="483">
        <f t="shared" ref="U71:W77" si="60">ROUND(SUM(O71,R71),0)</f>
        <v>0</v>
      </c>
      <c r="V71" s="483">
        <f t="shared" si="60"/>
        <v>0</v>
      </c>
      <c r="W71" s="483">
        <f t="shared" si="60"/>
        <v>0</v>
      </c>
      <c r="Y71" s="481" t="str">
        <f>$A$6</f>
        <v>Ｈ27</v>
      </c>
      <c r="Z71" s="482">
        <v>12839170</v>
      </c>
      <c r="AA71" s="483">
        <v>12670506</v>
      </c>
      <c r="AB71" s="483"/>
      <c r="AC71" s="483">
        <v>92868</v>
      </c>
      <c r="AD71" s="483">
        <v>9462</v>
      </c>
      <c r="AE71" s="483"/>
      <c r="AF71" s="483">
        <v>66334</v>
      </c>
      <c r="AG71" s="483">
        <f t="shared" ref="AG71:AI76" si="61">ROUND(SUM(AA71,AD71),0)</f>
        <v>12679968</v>
      </c>
      <c r="AH71" s="483">
        <f t="shared" si="61"/>
        <v>0</v>
      </c>
      <c r="AI71" s="483">
        <f t="shared" si="61"/>
        <v>159202</v>
      </c>
      <c r="AK71" s="481" t="str">
        <f>$A$6</f>
        <v>Ｈ27</v>
      </c>
      <c r="AL71" s="482"/>
      <c r="AM71" s="483"/>
      <c r="AN71" s="483"/>
      <c r="AO71" s="483"/>
      <c r="AP71" s="483"/>
      <c r="AQ71" s="483"/>
      <c r="AR71" s="483"/>
      <c r="AS71" s="483">
        <f t="shared" ref="AS71:AU77" si="62">ROUND(SUM(AM71,AP71),0)</f>
        <v>0</v>
      </c>
      <c r="AT71" s="483">
        <f t="shared" si="62"/>
        <v>0</v>
      </c>
      <c r="AU71" s="483">
        <f t="shared" si="62"/>
        <v>0</v>
      </c>
      <c r="AW71" s="481" t="str">
        <f>$A$9</f>
        <v>H24</v>
      </c>
      <c r="AX71" s="481"/>
      <c r="AY71" s="482">
        <v>0</v>
      </c>
      <c r="AZ71" s="483">
        <v>0</v>
      </c>
      <c r="BA71" s="483">
        <v>0</v>
      </c>
      <c r="BB71" s="483">
        <v>0</v>
      </c>
      <c r="BC71" s="483">
        <v>0</v>
      </c>
      <c r="BD71" s="483">
        <v>0</v>
      </c>
      <c r="BE71" s="483">
        <v>148000</v>
      </c>
      <c r="BF71" s="483">
        <f t="shared" si="58"/>
        <v>0</v>
      </c>
      <c r="BG71" s="483">
        <f t="shared" si="58"/>
        <v>0</v>
      </c>
      <c r="BH71" s="483">
        <f t="shared" si="58"/>
        <v>148000</v>
      </c>
    </row>
    <row r="72" spans="1:60" x14ac:dyDescent="0.15">
      <c r="A72" s="481" t="str">
        <f>$A$7</f>
        <v>H26</v>
      </c>
      <c r="B72" s="482">
        <v>68784720</v>
      </c>
      <c r="C72" s="483">
        <v>68493250</v>
      </c>
      <c r="D72" s="483">
        <v>0</v>
      </c>
      <c r="E72" s="483">
        <v>28180</v>
      </c>
      <c r="F72" s="483">
        <v>263290</v>
      </c>
      <c r="G72" s="483">
        <v>0</v>
      </c>
      <c r="H72" s="483">
        <v>0</v>
      </c>
      <c r="I72" s="483">
        <f t="shared" si="59"/>
        <v>68756540</v>
      </c>
      <c r="J72" s="483">
        <f t="shared" si="59"/>
        <v>0</v>
      </c>
      <c r="K72" s="483">
        <f t="shared" si="59"/>
        <v>28180</v>
      </c>
      <c r="M72" s="481" t="str">
        <f>$A$7</f>
        <v>H26</v>
      </c>
      <c r="N72" s="482"/>
      <c r="O72" s="483"/>
      <c r="P72" s="483"/>
      <c r="Q72" s="483"/>
      <c r="R72" s="483"/>
      <c r="S72" s="483"/>
      <c r="T72" s="483"/>
      <c r="U72" s="483">
        <f t="shared" si="60"/>
        <v>0</v>
      </c>
      <c r="V72" s="483">
        <f t="shared" si="60"/>
        <v>0</v>
      </c>
      <c r="W72" s="483">
        <f t="shared" si="60"/>
        <v>0</v>
      </c>
      <c r="Y72" s="481" t="str">
        <f>$A$7</f>
        <v>H26</v>
      </c>
      <c r="Z72" s="482">
        <v>12246368</v>
      </c>
      <c r="AA72" s="483">
        <v>12151964</v>
      </c>
      <c r="AB72" s="483"/>
      <c r="AC72" s="483">
        <v>44814</v>
      </c>
      <c r="AD72" s="483">
        <v>20000</v>
      </c>
      <c r="AE72" s="483"/>
      <c r="AF72" s="483">
        <v>29590</v>
      </c>
      <c r="AG72" s="483">
        <f t="shared" si="61"/>
        <v>12171964</v>
      </c>
      <c r="AH72" s="483">
        <f t="shared" si="61"/>
        <v>0</v>
      </c>
      <c r="AI72" s="483">
        <f t="shared" si="61"/>
        <v>74404</v>
      </c>
      <c r="AK72" s="481" t="str">
        <f>$A$7</f>
        <v>H26</v>
      </c>
      <c r="AL72" s="482"/>
      <c r="AM72" s="483"/>
      <c r="AN72" s="483"/>
      <c r="AO72" s="483"/>
      <c r="AP72" s="483"/>
      <c r="AQ72" s="483"/>
      <c r="AR72" s="483"/>
      <c r="AS72" s="483">
        <f t="shared" si="62"/>
        <v>0</v>
      </c>
      <c r="AT72" s="483">
        <f t="shared" si="62"/>
        <v>0</v>
      </c>
      <c r="AU72" s="483">
        <f t="shared" si="62"/>
        <v>0</v>
      </c>
      <c r="AW72" s="481" t="str">
        <f>$A$10</f>
        <v>H23</v>
      </c>
      <c r="AX72" s="481"/>
      <c r="AY72" s="482">
        <v>0</v>
      </c>
      <c r="AZ72" s="483">
        <v>0</v>
      </c>
      <c r="BA72" s="483">
        <v>0</v>
      </c>
      <c r="BB72" s="483">
        <v>0</v>
      </c>
      <c r="BC72" s="483">
        <v>0</v>
      </c>
      <c r="BD72" s="483">
        <v>0</v>
      </c>
      <c r="BE72" s="483">
        <v>148000</v>
      </c>
      <c r="BF72" s="483">
        <f t="shared" si="58"/>
        <v>0</v>
      </c>
      <c r="BG72" s="483">
        <f t="shared" si="58"/>
        <v>0</v>
      </c>
      <c r="BH72" s="483">
        <f t="shared" si="58"/>
        <v>148000</v>
      </c>
    </row>
    <row r="73" spans="1:60" x14ac:dyDescent="0.15">
      <c r="A73" s="481" t="str">
        <f>$A$8</f>
        <v>H25</v>
      </c>
      <c r="B73" s="482">
        <v>67656010</v>
      </c>
      <c r="C73" s="483">
        <v>67401080</v>
      </c>
      <c r="D73" s="483">
        <v>0</v>
      </c>
      <c r="E73" s="483">
        <v>251430</v>
      </c>
      <c r="F73" s="483">
        <v>4200</v>
      </c>
      <c r="G73" s="483">
        <v>0</v>
      </c>
      <c r="H73" s="483">
        <v>-700</v>
      </c>
      <c r="I73" s="483">
        <f t="shared" si="59"/>
        <v>67405280</v>
      </c>
      <c r="J73" s="483">
        <f t="shared" si="59"/>
        <v>0</v>
      </c>
      <c r="K73" s="483">
        <f t="shared" si="59"/>
        <v>250730</v>
      </c>
      <c r="M73" s="481" t="str">
        <f>$A$8</f>
        <v>H25</v>
      </c>
      <c r="N73" s="482"/>
      <c r="O73" s="483"/>
      <c r="P73" s="483"/>
      <c r="Q73" s="483"/>
      <c r="R73" s="483"/>
      <c r="S73" s="483"/>
      <c r="T73" s="483"/>
      <c r="U73" s="483">
        <f t="shared" si="60"/>
        <v>0</v>
      </c>
      <c r="V73" s="483">
        <f t="shared" si="60"/>
        <v>0</v>
      </c>
      <c r="W73" s="483">
        <f t="shared" si="60"/>
        <v>0</v>
      </c>
      <c r="Y73" s="481" t="str">
        <f>$A$8</f>
        <v>H25</v>
      </c>
      <c r="Z73" s="482">
        <v>11758470</v>
      </c>
      <c r="AA73" s="483">
        <v>11678820</v>
      </c>
      <c r="AB73" s="483"/>
      <c r="AC73" s="483">
        <v>8280</v>
      </c>
      <c r="AD73" s="483">
        <v>30060</v>
      </c>
      <c r="AE73" s="483"/>
      <c r="AF73" s="483">
        <v>41310</v>
      </c>
      <c r="AG73" s="483">
        <f t="shared" si="61"/>
        <v>11708880</v>
      </c>
      <c r="AH73" s="483">
        <f t="shared" si="61"/>
        <v>0</v>
      </c>
      <c r="AI73" s="483">
        <f t="shared" si="61"/>
        <v>49590</v>
      </c>
      <c r="AK73" s="481" t="str">
        <f>$A$8</f>
        <v>H25</v>
      </c>
      <c r="AL73" s="482"/>
      <c r="AM73" s="483"/>
      <c r="AN73" s="483"/>
      <c r="AO73" s="483"/>
      <c r="AP73" s="483"/>
      <c r="AQ73" s="483"/>
      <c r="AR73" s="483"/>
      <c r="AS73" s="483">
        <f t="shared" si="62"/>
        <v>0</v>
      </c>
      <c r="AT73" s="483">
        <f t="shared" si="62"/>
        <v>0</v>
      </c>
      <c r="AU73" s="483">
        <f t="shared" si="62"/>
        <v>0</v>
      </c>
      <c r="AW73" s="481" t="str">
        <f>$A$11</f>
        <v>H22</v>
      </c>
      <c r="AX73" s="481"/>
      <c r="AY73" s="482">
        <v>162000</v>
      </c>
      <c r="AZ73" s="483">
        <v>162000</v>
      </c>
      <c r="BA73" s="483">
        <v>0</v>
      </c>
      <c r="BB73" s="483">
        <v>0</v>
      </c>
      <c r="BC73" s="483">
        <v>0</v>
      </c>
      <c r="BD73" s="483">
        <v>0</v>
      </c>
      <c r="BE73" s="483">
        <v>148000</v>
      </c>
      <c r="BF73" s="483">
        <f t="shared" si="58"/>
        <v>162000</v>
      </c>
      <c r="BG73" s="483">
        <f t="shared" si="58"/>
        <v>0</v>
      </c>
      <c r="BH73" s="483">
        <f t="shared" si="58"/>
        <v>148000</v>
      </c>
    </row>
    <row r="74" spans="1:60" x14ac:dyDescent="0.15">
      <c r="A74" s="481" t="str">
        <f>$A$9</f>
        <v>H24</v>
      </c>
      <c r="B74" s="482">
        <v>71340240</v>
      </c>
      <c r="C74" s="483">
        <v>71285650</v>
      </c>
      <c r="D74" s="483">
        <v>0</v>
      </c>
      <c r="E74" s="483">
        <v>-18220</v>
      </c>
      <c r="F74" s="483">
        <v>71010</v>
      </c>
      <c r="G74" s="483">
        <v>1800</v>
      </c>
      <c r="H74" s="483">
        <v>0</v>
      </c>
      <c r="I74" s="483">
        <f t="shared" si="59"/>
        <v>71356660</v>
      </c>
      <c r="J74" s="483">
        <f t="shared" si="59"/>
        <v>1800</v>
      </c>
      <c r="K74" s="483">
        <f t="shared" si="59"/>
        <v>-18220</v>
      </c>
      <c r="M74" s="481" t="str">
        <f>$A$9</f>
        <v>H24</v>
      </c>
      <c r="N74" s="482"/>
      <c r="O74" s="483"/>
      <c r="P74" s="483"/>
      <c r="Q74" s="483"/>
      <c r="R74" s="483"/>
      <c r="S74" s="483"/>
      <c r="T74" s="483"/>
      <c r="U74" s="483">
        <f t="shared" si="60"/>
        <v>0</v>
      </c>
      <c r="V74" s="483">
        <f t="shared" si="60"/>
        <v>0</v>
      </c>
      <c r="W74" s="483">
        <f t="shared" si="60"/>
        <v>0</v>
      </c>
      <c r="Y74" s="481" t="str">
        <f>$A$9</f>
        <v>H24</v>
      </c>
      <c r="Z74" s="482">
        <v>11583370</v>
      </c>
      <c r="AA74" s="483">
        <v>11465930</v>
      </c>
      <c r="AB74" s="483"/>
      <c r="AC74" s="483">
        <v>19910</v>
      </c>
      <c r="AD74" s="483">
        <v>50700</v>
      </c>
      <c r="AE74" s="483"/>
      <c r="AF74" s="483">
        <v>46830</v>
      </c>
      <c r="AG74" s="483">
        <f t="shared" si="61"/>
        <v>11516630</v>
      </c>
      <c r="AH74" s="483">
        <f t="shared" si="61"/>
        <v>0</v>
      </c>
      <c r="AI74" s="483">
        <f t="shared" si="61"/>
        <v>66740</v>
      </c>
      <c r="AK74" s="481" t="str">
        <f>$A$9</f>
        <v>H24</v>
      </c>
      <c r="AL74" s="482"/>
      <c r="AM74" s="483"/>
      <c r="AN74" s="483"/>
      <c r="AO74" s="483"/>
      <c r="AP74" s="483"/>
      <c r="AQ74" s="483"/>
      <c r="AR74" s="483"/>
      <c r="AS74" s="483">
        <f t="shared" si="62"/>
        <v>0</v>
      </c>
      <c r="AT74" s="483">
        <f t="shared" si="62"/>
        <v>0</v>
      </c>
      <c r="AU74" s="483">
        <f t="shared" si="62"/>
        <v>0</v>
      </c>
      <c r="AW74" s="481" t="str">
        <f>$A$12</f>
        <v>H21</v>
      </c>
      <c r="AX74" s="481"/>
      <c r="AY74" s="482">
        <v>853000</v>
      </c>
      <c r="AZ74" s="483">
        <v>853000</v>
      </c>
      <c r="BA74" s="483">
        <v>0</v>
      </c>
      <c r="BB74" s="483">
        <v>0</v>
      </c>
      <c r="BC74" s="483">
        <v>0</v>
      </c>
      <c r="BD74" s="483">
        <v>0</v>
      </c>
      <c r="BE74" s="483">
        <v>148000</v>
      </c>
      <c r="BF74" s="483">
        <f t="shared" si="58"/>
        <v>853000</v>
      </c>
      <c r="BG74" s="483">
        <f t="shared" si="58"/>
        <v>0</v>
      </c>
      <c r="BH74" s="483">
        <f t="shared" si="58"/>
        <v>148000</v>
      </c>
    </row>
    <row r="75" spans="1:60" ht="25.5" x14ac:dyDescent="0.15">
      <c r="A75" s="481" t="str">
        <f>$A$10</f>
        <v>H23</v>
      </c>
      <c r="B75" s="482">
        <v>63477810</v>
      </c>
      <c r="C75" s="483">
        <v>63416810</v>
      </c>
      <c r="D75" s="483">
        <v>0</v>
      </c>
      <c r="E75" s="483">
        <v>-21680</v>
      </c>
      <c r="F75" s="483">
        <v>42700</v>
      </c>
      <c r="G75" s="483">
        <v>690</v>
      </c>
      <c r="H75" s="483">
        <v>39290</v>
      </c>
      <c r="I75" s="483">
        <f t="shared" si="59"/>
        <v>63459510</v>
      </c>
      <c r="J75" s="483">
        <f t="shared" si="59"/>
        <v>690</v>
      </c>
      <c r="K75" s="483">
        <f t="shared" si="59"/>
        <v>17610</v>
      </c>
      <c r="M75" s="481" t="str">
        <f>$A$10</f>
        <v>H23</v>
      </c>
      <c r="N75" s="482"/>
      <c r="O75" s="483"/>
      <c r="P75" s="483"/>
      <c r="Q75" s="483"/>
      <c r="R75" s="483"/>
      <c r="S75" s="483"/>
      <c r="T75" s="483"/>
      <c r="U75" s="483">
        <f t="shared" si="60"/>
        <v>0</v>
      </c>
      <c r="V75" s="483">
        <f t="shared" si="60"/>
        <v>0</v>
      </c>
      <c r="W75" s="483">
        <f t="shared" si="60"/>
        <v>0</v>
      </c>
      <c r="Y75" s="481" t="str">
        <f>$A$10</f>
        <v>H23</v>
      </c>
      <c r="Z75" s="482">
        <v>11303200</v>
      </c>
      <c r="AA75" s="483">
        <v>11160960</v>
      </c>
      <c r="AB75" s="483"/>
      <c r="AC75" s="483">
        <v>90160</v>
      </c>
      <c r="AD75" s="483">
        <v>46240</v>
      </c>
      <c r="AE75" s="483"/>
      <c r="AF75" s="483">
        <v>5840</v>
      </c>
      <c r="AG75" s="483">
        <f t="shared" si="61"/>
        <v>11207200</v>
      </c>
      <c r="AH75" s="483">
        <f t="shared" si="61"/>
        <v>0</v>
      </c>
      <c r="AI75" s="483">
        <f t="shared" si="61"/>
        <v>96000</v>
      </c>
      <c r="AK75" s="481" t="str">
        <f>$A$10</f>
        <v>H23</v>
      </c>
      <c r="AL75" s="482"/>
      <c r="AM75" s="483"/>
      <c r="AN75" s="483"/>
      <c r="AO75" s="483"/>
      <c r="AP75" s="483"/>
      <c r="AQ75" s="483"/>
      <c r="AR75" s="483"/>
      <c r="AS75" s="483">
        <f t="shared" si="62"/>
        <v>0</v>
      </c>
      <c r="AT75" s="483">
        <f t="shared" si="62"/>
        <v>0</v>
      </c>
      <c r="AU75" s="483">
        <f t="shared" si="62"/>
        <v>0</v>
      </c>
      <c r="AW75" s="492" t="s">
        <v>396</v>
      </c>
      <c r="AX75" s="507"/>
      <c r="AY75" s="493">
        <f t="shared" ref="AY75:BH75" si="63">ROUND(SUM(AY68:AY73),0)</f>
        <v>965000</v>
      </c>
      <c r="AZ75" s="493">
        <f t="shared" si="63"/>
        <v>965000</v>
      </c>
      <c r="BA75" s="493">
        <f t="shared" si="63"/>
        <v>0</v>
      </c>
      <c r="BB75" s="493">
        <f t="shared" si="63"/>
        <v>0</v>
      </c>
      <c r="BC75" s="493">
        <f t="shared" si="63"/>
        <v>0</v>
      </c>
      <c r="BD75" s="493">
        <f t="shared" si="63"/>
        <v>0</v>
      </c>
      <c r="BE75" s="493">
        <f t="shared" si="63"/>
        <v>740000</v>
      </c>
      <c r="BF75" s="493">
        <f t="shared" si="63"/>
        <v>965000</v>
      </c>
      <c r="BG75" s="493">
        <f t="shared" si="63"/>
        <v>0</v>
      </c>
      <c r="BH75" s="493">
        <f t="shared" si="63"/>
        <v>740000</v>
      </c>
    </row>
    <row r="76" spans="1:60" s="510" customFormat="1" ht="25.5" x14ac:dyDescent="0.15">
      <c r="A76" s="481" t="str">
        <f>$A$11</f>
        <v>H22</v>
      </c>
      <c r="B76" s="482">
        <v>61492150</v>
      </c>
      <c r="C76" s="483">
        <v>61362140</v>
      </c>
      <c r="D76" s="483">
        <v>0</v>
      </c>
      <c r="E76" s="483">
        <v>47270</v>
      </c>
      <c r="F76" s="483">
        <v>82650</v>
      </c>
      <c r="G76" s="483">
        <v>0</v>
      </c>
      <c r="H76" s="483">
        <v>90</v>
      </c>
      <c r="I76" s="483">
        <f t="shared" si="59"/>
        <v>61444790</v>
      </c>
      <c r="J76" s="483">
        <f t="shared" si="59"/>
        <v>0</v>
      </c>
      <c r="K76" s="483">
        <f t="shared" si="59"/>
        <v>47360</v>
      </c>
      <c r="M76" s="481" t="str">
        <f>$A$11</f>
        <v>H22</v>
      </c>
      <c r="N76" s="482"/>
      <c r="O76" s="483"/>
      <c r="P76" s="483"/>
      <c r="Q76" s="483"/>
      <c r="R76" s="483"/>
      <c r="S76" s="483"/>
      <c r="T76" s="483"/>
      <c r="U76" s="483">
        <f t="shared" si="60"/>
        <v>0</v>
      </c>
      <c r="V76" s="483">
        <f t="shared" si="60"/>
        <v>0</v>
      </c>
      <c r="W76" s="483">
        <f t="shared" si="60"/>
        <v>0</v>
      </c>
      <c r="Y76" s="481" t="str">
        <f>$A$11</f>
        <v>H22</v>
      </c>
      <c r="Z76" s="482">
        <v>11141020</v>
      </c>
      <c r="AA76" s="483">
        <v>11037700</v>
      </c>
      <c r="AB76" s="483"/>
      <c r="AC76" s="483">
        <v>21240</v>
      </c>
      <c r="AD76" s="483">
        <v>51240</v>
      </c>
      <c r="AE76" s="483"/>
      <c r="AF76" s="483">
        <v>30840</v>
      </c>
      <c r="AG76" s="483">
        <f t="shared" si="61"/>
        <v>11088940</v>
      </c>
      <c r="AH76" s="483">
        <f t="shared" si="61"/>
        <v>0</v>
      </c>
      <c r="AI76" s="483">
        <f t="shared" si="61"/>
        <v>52080</v>
      </c>
      <c r="AK76" s="481" t="str">
        <f>$A$11</f>
        <v>H22</v>
      </c>
      <c r="AL76" s="482"/>
      <c r="AM76" s="483"/>
      <c r="AN76" s="483"/>
      <c r="AO76" s="483"/>
      <c r="AP76" s="483"/>
      <c r="AQ76" s="483"/>
      <c r="AR76" s="483"/>
      <c r="AS76" s="483">
        <f t="shared" si="62"/>
        <v>0</v>
      </c>
      <c r="AT76" s="483">
        <f t="shared" si="62"/>
        <v>0</v>
      </c>
      <c r="AU76" s="483">
        <f t="shared" si="62"/>
        <v>0</v>
      </c>
      <c r="AW76" s="492" t="s">
        <v>397</v>
      </c>
      <c r="AX76" s="507"/>
      <c r="AY76" s="493">
        <f t="shared" ref="AY76:BH76" si="64">ROUND(SUM(AY70:AY74),0)</f>
        <v>1015000</v>
      </c>
      <c r="AZ76" s="493">
        <f t="shared" si="64"/>
        <v>1015000</v>
      </c>
      <c r="BA76" s="493">
        <f t="shared" si="64"/>
        <v>0</v>
      </c>
      <c r="BB76" s="493">
        <f t="shared" si="64"/>
        <v>0</v>
      </c>
      <c r="BC76" s="493">
        <f t="shared" si="64"/>
        <v>0</v>
      </c>
      <c r="BD76" s="493">
        <f t="shared" si="64"/>
        <v>0</v>
      </c>
      <c r="BE76" s="493">
        <f t="shared" si="64"/>
        <v>740000</v>
      </c>
      <c r="BF76" s="493">
        <f t="shared" si="64"/>
        <v>1015000</v>
      </c>
      <c r="BG76" s="493">
        <f t="shared" si="64"/>
        <v>0</v>
      </c>
      <c r="BH76" s="493">
        <f t="shared" si="64"/>
        <v>740000</v>
      </c>
    </row>
    <row r="77" spans="1:60" x14ac:dyDescent="0.15">
      <c r="A77" s="481" t="str">
        <f>$A$12</f>
        <v>H21</v>
      </c>
      <c r="B77" s="482"/>
      <c r="C77" s="483"/>
      <c r="D77" s="483"/>
      <c r="E77" s="483"/>
      <c r="F77" s="483"/>
      <c r="G77" s="483"/>
      <c r="H77" s="483"/>
      <c r="I77" s="490">
        <f>ROUND(SUM(C77,F77),0)</f>
        <v>0</v>
      </c>
      <c r="J77" s="490">
        <f>ROUND(SUM(D77,G77),0)</f>
        <v>0</v>
      </c>
      <c r="K77" s="490">
        <f>ROUND(SUM(E77,H77),0)</f>
        <v>0</v>
      </c>
      <c r="M77" s="481" t="str">
        <f>$A$12</f>
        <v>H21</v>
      </c>
      <c r="N77" s="482"/>
      <c r="O77" s="483"/>
      <c r="P77" s="483"/>
      <c r="Q77" s="483"/>
      <c r="R77" s="483"/>
      <c r="S77" s="483"/>
      <c r="T77" s="483"/>
      <c r="U77" s="490">
        <f t="shared" si="60"/>
        <v>0</v>
      </c>
      <c r="V77" s="490">
        <f t="shared" si="60"/>
        <v>0</v>
      </c>
      <c r="W77" s="490">
        <f t="shared" si="60"/>
        <v>0</v>
      </c>
      <c r="Y77" s="481" t="str">
        <f>$A$12</f>
        <v>H21</v>
      </c>
      <c r="Z77" s="482"/>
      <c r="AA77" s="483"/>
      <c r="AB77" s="483"/>
      <c r="AC77" s="483"/>
      <c r="AD77" s="483"/>
      <c r="AE77" s="483"/>
      <c r="AF77" s="483"/>
      <c r="AG77" s="490">
        <f>ROUND(SUM(AA77,AD77),0)</f>
        <v>0</v>
      </c>
      <c r="AH77" s="490">
        <f>ROUND(SUM(AB77,AE77),0)</f>
        <v>0</v>
      </c>
      <c r="AI77" s="490">
        <f>ROUND(SUM(AC77,AF77),0)</f>
        <v>0</v>
      </c>
      <c r="AK77" s="481" t="str">
        <f>$A$12</f>
        <v>H21</v>
      </c>
      <c r="AL77" s="482"/>
      <c r="AM77" s="483"/>
      <c r="AN77" s="483"/>
      <c r="AO77" s="483"/>
      <c r="AP77" s="483"/>
      <c r="AQ77" s="483"/>
      <c r="AR77" s="483"/>
      <c r="AS77" s="490">
        <f t="shared" si="62"/>
        <v>0</v>
      </c>
      <c r="AT77" s="490">
        <f t="shared" si="62"/>
        <v>0</v>
      </c>
      <c r="AU77" s="490">
        <f t="shared" si="62"/>
        <v>0</v>
      </c>
    </row>
    <row r="78" spans="1:60" ht="25.5" x14ac:dyDescent="0.15">
      <c r="A78" s="492" t="s">
        <v>396</v>
      </c>
      <c r="B78" s="493">
        <f>ROUND(SUM(B72:B76),0)</f>
        <v>332750930</v>
      </c>
      <c r="C78" s="493">
        <f t="shared" ref="B78:K79" si="65">ROUND(SUM(C72:C76),0)</f>
        <v>331958930</v>
      </c>
      <c r="D78" s="493">
        <f t="shared" si="65"/>
        <v>0</v>
      </c>
      <c r="E78" s="493">
        <f t="shared" si="65"/>
        <v>286980</v>
      </c>
      <c r="F78" s="493">
        <f t="shared" si="65"/>
        <v>463850</v>
      </c>
      <c r="G78" s="493">
        <f t="shared" si="65"/>
        <v>2490</v>
      </c>
      <c r="H78" s="493">
        <f t="shared" si="65"/>
        <v>38680</v>
      </c>
      <c r="I78" s="493">
        <f t="shared" si="65"/>
        <v>332422780</v>
      </c>
      <c r="J78" s="493">
        <f t="shared" si="65"/>
        <v>2490</v>
      </c>
      <c r="K78" s="493">
        <f t="shared" si="65"/>
        <v>325660</v>
      </c>
      <c r="M78" s="492" t="s">
        <v>396</v>
      </c>
      <c r="N78" s="493">
        <f t="shared" ref="N78:W79" si="66">ROUND(SUM(N72:N76),0)</f>
        <v>0</v>
      </c>
      <c r="O78" s="495">
        <f t="shared" si="66"/>
        <v>0</v>
      </c>
      <c r="P78" s="495">
        <f t="shared" si="66"/>
        <v>0</v>
      </c>
      <c r="Q78" s="495">
        <f t="shared" si="66"/>
        <v>0</v>
      </c>
      <c r="R78" s="495">
        <f t="shared" si="66"/>
        <v>0</v>
      </c>
      <c r="S78" s="495">
        <f t="shared" si="66"/>
        <v>0</v>
      </c>
      <c r="T78" s="495">
        <f t="shared" si="66"/>
        <v>0</v>
      </c>
      <c r="U78" s="495">
        <f t="shared" si="66"/>
        <v>0</v>
      </c>
      <c r="V78" s="495">
        <f t="shared" si="66"/>
        <v>0</v>
      </c>
      <c r="W78" s="495">
        <f t="shared" si="66"/>
        <v>0</v>
      </c>
      <c r="Y78" s="492" t="s">
        <v>396</v>
      </c>
      <c r="Z78" s="493">
        <f t="shared" ref="Z78:AI79" si="67">ROUND(SUM(Z72:Z76),0)</f>
        <v>58032428</v>
      </c>
      <c r="AA78" s="495">
        <f t="shared" si="67"/>
        <v>57495374</v>
      </c>
      <c r="AB78" s="495">
        <f t="shared" si="67"/>
        <v>0</v>
      </c>
      <c r="AC78" s="495">
        <f t="shared" si="67"/>
        <v>184404</v>
      </c>
      <c r="AD78" s="495">
        <f t="shared" si="67"/>
        <v>198240</v>
      </c>
      <c r="AE78" s="495">
        <f t="shared" si="67"/>
        <v>0</v>
      </c>
      <c r="AF78" s="495">
        <f t="shared" si="67"/>
        <v>154410</v>
      </c>
      <c r="AG78" s="495">
        <f t="shared" si="67"/>
        <v>57693614</v>
      </c>
      <c r="AH78" s="495">
        <f t="shared" si="67"/>
        <v>0</v>
      </c>
      <c r="AI78" s="495">
        <f t="shared" si="67"/>
        <v>338814</v>
      </c>
      <c r="AK78" s="492" t="s">
        <v>396</v>
      </c>
      <c r="AL78" s="493">
        <f t="shared" ref="AL78:AU79" si="68">ROUND(SUM(AL72:AL76),0)</f>
        <v>0</v>
      </c>
      <c r="AM78" s="495">
        <f t="shared" si="68"/>
        <v>0</v>
      </c>
      <c r="AN78" s="495">
        <f t="shared" si="68"/>
        <v>0</v>
      </c>
      <c r="AO78" s="495">
        <f t="shared" si="68"/>
        <v>0</v>
      </c>
      <c r="AP78" s="495">
        <f t="shared" si="68"/>
        <v>0</v>
      </c>
      <c r="AQ78" s="495">
        <f t="shared" si="68"/>
        <v>0</v>
      </c>
      <c r="AR78" s="495">
        <f t="shared" si="68"/>
        <v>0</v>
      </c>
      <c r="AS78" s="495">
        <f t="shared" si="68"/>
        <v>0</v>
      </c>
      <c r="AT78" s="495">
        <f t="shared" si="68"/>
        <v>0</v>
      </c>
      <c r="AU78" s="495">
        <f t="shared" si="68"/>
        <v>0</v>
      </c>
      <c r="AW78" s="470" t="s">
        <v>411</v>
      </c>
      <c r="AX78" s="475" t="s">
        <v>320</v>
      </c>
      <c r="AY78" s="476"/>
      <c r="AZ78" s="476"/>
      <c r="BA78" s="476"/>
    </row>
    <row r="79" spans="1:60" ht="25.5" x14ac:dyDescent="0.15">
      <c r="A79" s="492" t="s">
        <v>397</v>
      </c>
      <c r="B79" s="493">
        <f t="shared" si="65"/>
        <v>263966210</v>
      </c>
      <c r="C79" s="493">
        <f t="shared" si="65"/>
        <v>263465680</v>
      </c>
      <c r="D79" s="493">
        <f t="shared" si="65"/>
        <v>0</v>
      </c>
      <c r="E79" s="493">
        <f t="shared" si="65"/>
        <v>258800</v>
      </c>
      <c r="F79" s="493">
        <f t="shared" si="65"/>
        <v>200560</v>
      </c>
      <c r="G79" s="493">
        <f t="shared" si="65"/>
        <v>2490</v>
      </c>
      <c r="H79" s="493">
        <f t="shared" si="65"/>
        <v>38680</v>
      </c>
      <c r="I79" s="493">
        <f t="shared" si="65"/>
        <v>263666240</v>
      </c>
      <c r="J79" s="493">
        <f t="shared" si="65"/>
        <v>2490</v>
      </c>
      <c r="K79" s="493">
        <f t="shared" si="65"/>
        <v>297480</v>
      </c>
      <c r="M79" s="492" t="s">
        <v>397</v>
      </c>
      <c r="N79" s="493">
        <f t="shared" si="66"/>
        <v>0</v>
      </c>
      <c r="O79" s="495">
        <f t="shared" si="66"/>
        <v>0</v>
      </c>
      <c r="P79" s="495">
        <f t="shared" si="66"/>
        <v>0</v>
      </c>
      <c r="Q79" s="495">
        <f t="shared" si="66"/>
        <v>0</v>
      </c>
      <c r="R79" s="495">
        <f t="shared" si="66"/>
        <v>0</v>
      </c>
      <c r="S79" s="495">
        <f t="shared" si="66"/>
        <v>0</v>
      </c>
      <c r="T79" s="495">
        <f t="shared" si="66"/>
        <v>0</v>
      </c>
      <c r="U79" s="495">
        <f t="shared" si="66"/>
        <v>0</v>
      </c>
      <c r="V79" s="495">
        <f t="shared" si="66"/>
        <v>0</v>
      </c>
      <c r="W79" s="495">
        <f t="shared" si="66"/>
        <v>0</v>
      </c>
      <c r="Y79" s="492" t="s">
        <v>397</v>
      </c>
      <c r="Z79" s="493">
        <f t="shared" si="67"/>
        <v>45786060</v>
      </c>
      <c r="AA79" s="495">
        <f t="shared" si="67"/>
        <v>45343410</v>
      </c>
      <c r="AB79" s="495">
        <f t="shared" si="67"/>
        <v>0</v>
      </c>
      <c r="AC79" s="495">
        <f t="shared" si="67"/>
        <v>139590</v>
      </c>
      <c r="AD79" s="495">
        <f t="shared" si="67"/>
        <v>178240</v>
      </c>
      <c r="AE79" s="495">
        <f t="shared" si="67"/>
        <v>0</v>
      </c>
      <c r="AF79" s="495">
        <f t="shared" si="67"/>
        <v>124820</v>
      </c>
      <c r="AG79" s="495">
        <f t="shared" si="67"/>
        <v>45521650</v>
      </c>
      <c r="AH79" s="495">
        <f t="shared" si="67"/>
        <v>0</v>
      </c>
      <c r="AI79" s="495">
        <f t="shared" si="67"/>
        <v>264410</v>
      </c>
      <c r="AK79" s="492" t="s">
        <v>397</v>
      </c>
      <c r="AL79" s="493">
        <f t="shared" si="68"/>
        <v>0</v>
      </c>
      <c r="AM79" s="495">
        <f t="shared" si="68"/>
        <v>0</v>
      </c>
      <c r="AN79" s="495">
        <f t="shared" si="68"/>
        <v>0</v>
      </c>
      <c r="AO79" s="495">
        <f t="shared" si="68"/>
        <v>0</v>
      </c>
      <c r="AP79" s="495">
        <f t="shared" si="68"/>
        <v>0</v>
      </c>
      <c r="AQ79" s="495">
        <f t="shared" si="68"/>
        <v>0</v>
      </c>
      <c r="AR79" s="495">
        <f t="shared" si="68"/>
        <v>0</v>
      </c>
      <c r="AS79" s="495">
        <f t="shared" si="68"/>
        <v>0</v>
      </c>
      <c r="AT79" s="495">
        <f t="shared" si="68"/>
        <v>0</v>
      </c>
      <c r="AU79" s="495">
        <f t="shared" si="68"/>
        <v>0</v>
      </c>
      <c r="AW79" s="1213"/>
      <c r="AX79" s="1214"/>
      <c r="AY79" s="1215"/>
      <c r="AZ79" s="1210" t="s">
        <v>400</v>
      </c>
      <c r="BA79" s="1211"/>
      <c r="BB79" s="1212"/>
      <c r="BC79" s="1210" t="s">
        <v>377</v>
      </c>
      <c r="BD79" s="1211"/>
      <c r="BE79" s="1212"/>
      <c r="BF79" s="1210" t="s">
        <v>96</v>
      </c>
      <c r="BG79" s="1211"/>
      <c r="BH79" s="1212"/>
    </row>
    <row r="80" spans="1:60" x14ac:dyDescent="0.15">
      <c r="AK80" s="512"/>
      <c r="AL80" s="514"/>
      <c r="AM80" s="515"/>
      <c r="AN80" s="515"/>
      <c r="AO80" s="515"/>
      <c r="AP80" s="515"/>
      <c r="AQ80" s="515"/>
      <c r="AR80" s="515"/>
      <c r="AS80" s="515"/>
      <c r="AT80" s="515"/>
      <c r="AU80" s="515"/>
      <c r="AW80" s="508" t="s">
        <v>387</v>
      </c>
      <c r="AX80" s="508"/>
      <c r="AY80" s="479" t="s">
        <v>388</v>
      </c>
      <c r="AZ80" s="479" t="s">
        <v>389</v>
      </c>
      <c r="BA80" s="479" t="s">
        <v>390</v>
      </c>
      <c r="BB80" s="479" t="s">
        <v>391</v>
      </c>
      <c r="BC80" s="479" t="s">
        <v>389</v>
      </c>
      <c r="BD80" s="479" t="s">
        <v>390</v>
      </c>
      <c r="BE80" s="479" t="s">
        <v>391</v>
      </c>
      <c r="BF80" s="479" t="s">
        <v>389</v>
      </c>
      <c r="BG80" s="479" t="s">
        <v>390</v>
      </c>
      <c r="BH80" s="479" t="s">
        <v>391</v>
      </c>
    </row>
    <row r="81" spans="1:60" ht="14.25" x14ac:dyDescent="0.15">
      <c r="A81" s="470" t="s">
        <v>412</v>
      </c>
      <c r="B81" s="475" t="s">
        <v>537</v>
      </c>
      <c r="C81" s="475"/>
      <c r="M81" s="470" t="s">
        <v>412</v>
      </c>
      <c r="N81" s="1198" t="s">
        <v>413</v>
      </c>
      <c r="O81" s="1198"/>
      <c r="Y81" s="470" t="s">
        <v>412</v>
      </c>
      <c r="Z81" s="1198" t="s">
        <v>686</v>
      </c>
      <c r="AA81" s="1198"/>
      <c r="AK81" s="470" t="s">
        <v>412</v>
      </c>
      <c r="AL81" s="1203" t="s">
        <v>413</v>
      </c>
      <c r="AM81" s="1203"/>
      <c r="AN81" s="1203"/>
      <c r="AO81" s="1203"/>
      <c r="AW81" s="484" t="str">
        <f>$A$6</f>
        <v>Ｈ27</v>
      </c>
      <c r="AX81" s="481" t="s">
        <v>394</v>
      </c>
      <c r="AY81" s="482">
        <v>290000</v>
      </c>
      <c r="AZ81" s="483">
        <v>220000</v>
      </c>
      <c r="BA81" s="483">
        <v>0</v>
      </c>
      <c r="BB81" s="483">
        <v>30000</v>
      </c>
      <c r="BC81" s="483">
        <v>40000</v>
      </c>
      <c r="BD81" s="483">
        <v>0</v>
      </c>
      <c r="BE81" s="483">
        <v>0</v>
      </c>
      <c r="BF81" s="483">
        <f t="shared" ref="BF81:BH89" si="69">ROUND(SUM(AZ81,BC81),0)</f>
        <v>260000</v>
      </c>
      <c r="BG81" s="483">
        <f t="shared" si="69"/>
        <v>0</v>
      </c>
      <c r="BH81" s="483">
        <f t="shared" si="69"/>
        <v>30000</v>
      </c>
    </row>
    <row r="82" spans="1:60" x14ac:dyDescent="0.15">
      <c r="A82" s="1199"/>
      <c r="B82" s="1199"/>
      <c r="C82" s="1200" t="s">
        <v>400</v>
      </c>
      <c r="D82" s="1201"/>
      <c r="E82" s="1202"/>
      <c r="F82" s="1200" t="s">
        <v>377</v>
      </c>
      <c r="G82" s="1201"/>
      <c r="H82" s="1202"/>
      <c r="I82" s="1200" t="s">
        <v>96</v>
      </c>
      <c r="J82" s="1201"/>
      <c r="K82" s="1202"/>
      <c r="M82" s="1199"/>
      <c r="N82" s="1199"/>
      <c r="O82" s="1200" t="s">
        <v>400</v>
      </c>
      <c r="P82" s="1201"/>
      <c r="Q82" s="1202"/>
      <c r="R82" s="1200" t="s">
        <v>377</v>
      </c>
      <c r="S82" s="1201"/>
      <c r="T82" s="1202"/>
      <c r="U82" s="1200" t="s">
        <v>96</v>
      </c>
      <c r="V82" s="1201"/>
      <c r="W82" s="1202"/>
      <c r="Y82" s="1199"/>
      <c r="Z82" s="1199"/>
      <c r="AA82" s="1200" t="s">
        <v>400</v>
      </c>
      <c r="AB82" s="1201"/>
      <c r="AC82" s="1202"/>
      <c r="AD82" s="1200" t="s">
        <v>377</v>
      </c>
      <c r="AE82" s="1201"/>
      <c r="AF82" s="1202"/>
      <c r="AG82" s="1200" t="s">
        <v>96</v>
      </c>
      <c r="AH82" s="1201"/>
      <c r="AI82" s="1202"/>
      <c r="AK82" s="1199"/>
      <c r="AL82" s="1199"/>
      <c r="AM82" s="1200" t="s">
        <v>400</v>
      </c>
      <c r="AN82" s="1201"/>
      <c r="AO82" s="1202"/>
      <c r="AP82" s="1200" t="s">
        <v>377</v>
      </c>
      <c r="AQ82" s="1201"/>
      <c r="AR82" s="1202"/>
      <c r="AS82" s="1200" t="s">
        <v>96</v>
      </c>
      <c r="AT82" s="1201"/>
      <c r="AU82" s="1202"/>
      <c r="AW82" s="487"/>
      <c r="AX82" s="481" t="s">
        <v>395</v>
      </c>
      <c r="AY82" s="482">
        <v>0</v>
      </c>
      <c r="AZ82" s="483">
        <v>0</v>
      </c>
      <c r="BA82" s="483">
        <v>0</v>
      </c>
      <c r="BB82" s="483">
        <v>0</v>
      </c>
      <c r="BC82" s="483">
        <v>0</v>
      </c>
      <c r="BD82" s="483">
        <v>0</v>
      </c>
      <c r="BE82" s="483">
        <v>0</v>
      </c>
      <c r="BF82" s="483">
        <f t="shared" si="69"/>
        <v>0</v>
      </c>
      <c r="BG82" s="483">
        <f t="shared" si="69"/>
        <v>0</v>
      </c>
      <c r="BH82" s="483">
        <f t="shared" si="69"/>
        <v>0</v>
      </c>
    </row>
    <row r="83" spans="1:60" x14ac:dyDescent="0.15">
      <c r="A83" s="479" t="s">
        <v>387</v>
      </c>
      <c r="B83" s="479" t="s">
        <v>388</v>
      </c>
      <c r="C83" s="479" t="s">
        <v>389</v>
      </c>
      <c r="D83" s="479" t="s">
        <v>390</v>
      </c>
      <c r="E83" s="479" t="s">
        <v>391</v>
      </c>
      <c r="F83" s="479" t="s">
        <v>389</v>
      </c>
      <c r="G83" s="479" t="s">
        <v>390</v>
      </c>
      <c r="H83" s="479" t="s">
        <v>391</v>
      </c>
      <c r="I83" s="479" t="s">
        <v>389</v>
      </c>
      <c r="J83" s="479" t="s">
        <v>390</v>
      </c>
      <c r="K83" s="479" t="s">
        <v>391</v>
      </c>
      <c r="M83" s="479" t="s">
        <v>387</v>
      </c>
      <c r="N83" s="479" t="s">
        <v>388</v>
      </c>
      <c r="O83" s="479" t="s">
        <v>389</v>
      </c>
      <c r="P83" s="479" t="s">
        <v>390</v>
      </c>
      <c r="Q83" s="479" t="s">
        <v>391</v>
      </c>
      <c r="R83" s="479" t="s">
        <v>389</v>
      </c>
      <c r="S83" s="479" t="s">
        <v>390</v>
      </c>
      <c r="T83" s="479" t="s">
        <v>391</v>
      </c>
      <c r="U83" s="479" t="s">
        <v>389</v>
      </c>
      <c r="V83" s="479" t="s">
        <v>390</v>
      </c>
      <c r="W83" s="479" t="s">
        <v>391</v>
      </c>
      <c r="Y83" s="479" t="s">
        <v>387</v>
      </c>
      <c r="Z83" s="479" t="s">
        <v>388</v>
      </c>
      <c r="AA83" s="479" t="s">
        <v>389</v>
      </c>
      <c r="AB83" s="479" t="s">
        <v>390</v>
      </c>
      <c r="AC83" s="479" t="s">
        <v>391</v>
      </c>
      <c r="AD83" s="479" t="s">
        <v>389</v>
      </c>
      <c r="AE83" s="479" t="s">
        <v>390</v>
      </c>
      <c r="AF83" s="479" t="s">
        <v>391</v>
      </c>
      <c r="AG83" s="479" t="s">
        <v>389</v>
      </c>
      <c r="AH83" s="479" t="s">
        <v>390</v>
      </c>
      <c r="AI83" s="479" t="s">
        <v>391</v>
      </c>
      <c r="AK83" s="479" t="s">
        <v>387</v>
      </c>
      <c r="AL83" s="479" t="s">
        <v>388</v>
      </c>
      <c r="AM83" s="479" t="s">
        <v>389</v>
      </c>
      <c r="AN83" s="479" t="s">
        <v>390</v>
      </c>
      <c r="AO83" s="479" t="s">
        <v>391</v>
      </c>
      <c r="AP83" s="479" t="s">
        <v>389</v>
      </c>
      <c r="AQ83" s="479" t="s">
        <v>390</v>
      </c>
      <c r="AR83" s="479" t="s">
        <v>391</v>
      </c>
      <c r="AS83" s="479" t="s">
        <v>389</v>
      </c>
      <c r="AT83" s="479" t="s">
        <v>390</v>
      </c>
      <c r="AU83" s="479" t="s">
        <v>391</v>
      </c>
      <c r="AW83" s="484" t="str">
        <f>$A$7</f>
        <v>H26</v>
      </c>
      <c r="AX83" s="481" t="s">
        <v>394</v>
      </c>
      <c r="AY83" s="482">
        <v>170000</v>
      </c>
      <c r="AZ83" s="483">
        <v>130000</v>
      </c>
      <c r="BA83" s="483">
        <v>0</v>
      </c>
      <c r="BB83" s="483">
        <v>40000</v>
      </c>
      <c r="BC83" s="483">
        <v>0</v>
      </c>
      <c r="BD83" s="483">
        <v>0</v>
      </c>
      <c r="BE83" s="483">
        <v>0</v>
      </c>
      <c r="BF83" s="483">
        <f t="shared" si="69"/>
        <v>130000</v>
      </c>
      <c r="BG83" s="483">
        <f t="shared" si="69"/>
        <v>0</v>
      </c>
      <c r="BH83" s="483">
        <f t="shared" si="69"/>
        <v>40000</v>
      </c>
    </row>
    <row r="84" spans="1:60" x14ac:dyDescent="0.15">
      <c r="A84" s="481" t="str">
        <f>$A$6</f>
        <v>Ｈ27</v>
      </c>
      <c r="B84" s="482">
        <v>231147011</v>
      </c>
      <c r="C84" s="483">
        <v>229709100</v>
      </c>
      <c r="D84" s="483">
        <v>0</v>
      </c>
      <c r="E84" s="483">
        <v>516500</v>
      </c>
      <c r="F84" s="483">
        <v>325209</v>
      </c>
      <c r="G84" s="483">
        <v>158700</v>
      </c>
      <c r="H84" s="483">
        <v>437502</v>
      </c>
      <c r="I84" s="483">
        <f t="shared" ref="I84:K89" si="70">ROUND(SUM(C84,F84),0)</f>
        <v>230034309</v>
      </c>
      <c r="J84" s="483">
        <f t="shared" si="70"/>
        <v>158700</v>
      </c>
      <c r="K84" s="483">
        <f t="shared" si="70"/>
        <v>954002</v>
      </c>
      <c r="M84" s="481" t="str">
        <f>$A$6</f>
        <v>Ｈ27</v>
      </c>
      <c r="N84" s="482"/>
      <c r="O84" s="483"/>
      <c r="P84" s="483"/>
      <c r="Q84" s="483"/>
      <c r="R84" s="483"/>
      <c r="S84" s="483"/>
      <c r="T84" s="483"/>
      <c r="U84" s="483">
        <f t="shared" ref="U84:W90" si="71">ROUND(SUM(O84,R84),0)</f>
        <v>0</v>
      </c>
      <c r="V84" s="483">
        <f t="shared" si="71"/>
        <v>0</v>
      </c>
      <c r="W84" s="483">
        <f t="shared" si="71"/>
        <v>0</v>
      </c>
      <c r="Y84" s="481" t="str">
        <f>$A$6</f>
        <v>Ｈ27</v>
      </c>
      <c r="Z84" s="482">
        <v>26000</v>
      </c>
      <c r="AA84" s="483">
        <v>26000</v>
      </c>
      <c r="AB84" s="483"/>
      <c r="AC84" s="483"/>
      <c r="AD84" s="483"/>
      <c r="AE84" s="483"/>
      <c r="AF84" s="483"/>
      <c r="AG84" s="483">
        <f t="shared" ref="AG84:AI89" si="72">ROUND(SUM(AA84,AD84),0)</f>
        <v>26000</v>
      </c>
      <c r="AH84" s="483">
        <f t="shared" si="72"/>
        <v>0</v>
      </c>
      <c r="AI84" s="483">
        <f t="shared" si="72"/>
        <v>0</v>
      </c>
      <c r="AK84" s="481" t="str">
        <f>$A$6</f>
        <v>Ｈ27</v>
      </c>
      <c r="AL84" s="482"/>
      <c r="AM84" s="483"/>
      <c r="AN84" s="483"/>
      <c r="AO84" s="483"/>
      <c r="AP84" s="483"/>
      <c r="AQ84" s="483"/>
      <c r="AR84" s="483"/>
      <c r="AS84" s="483">
        <f t="shared" ref="AS84:AU90" si="73">ROUND(SUM(AM84,AP84),0)</f>
        <v>0</v>
      </c>
      <c r="AT84" s="483">
        <f t="shared" si="73"/>
        <v>0</v>
      </c>
      <c r="AU84" s="483">
        <f t="shared" si="73"/>
        <v>0</v>
      </c>
      <c r="AW84" s="488"/>
      <c r="AX84" s="481" t="s">
        <v>395</v>
      </c>
      <c r="AY84" s="482">
        <v>0</v>
      </c>
      <c r="AZ84" s="483">
        <v>0</v>
      </c>
      <c r="BA84" s="483">
        <v>0</v>
      </c>
      <c r="BB84" s="483">
        <v>0</v>
      </c>
      <c r="BC84" s="483">
        <v>0</v>
      </c>
      <c r="BD84" s="483">
        <v>0</v>
      </c>
      <c r="BE84" s="483">
        <v>0</v>
      </c>
      <c r="BF84" s="483">
        <f t="shared" si="69"/>
        <v>0</v>
      </c>
      <c r="BG84" s="483">
        <f t="shared" si="69"/>
        <v>0</v>
      </c>
      <c r="BH84" s="483">
        <f t="shared" si="69"/>
        <v>0</v>
      </c>
    </row>
    <row r="85" spans="1:60" x14ac:dyDescent="0.15">
      <c r="A85" s="481" t="str">
        <f>$A$7</f>
        <v>H26</v>
      </c>
      <c r="B85" s="482">
        <v>208162200</v>
      </c>
      <c r="C85" s="483">
        <v>206712768</v>
      </c>
      <c r="D85" s="483">
        <v>0</v>
      </c>
      <c r="E85" s="483">
        <v>578132</v>
      </c>
      <c r="F85" s="483">
        <v>421621</v>
      </c>
      <c r="G85" s="483">
        <v>197900</v>
      </c>
      <c r="H85" s="483">
        <v>251779</v>
      </c>
      <c r="I85" s="483">
        <f t="shared" si="70"/>
        <v>207134389</v>
      </c>
      <c r="J85" s="483">
        <f t="shared" si="70"/>
        <v>197900</v>
      </c>
      <c r="K85" s="483">
        <f t="shared" si="70"/>
        <v>829911</v>
      </c>
      <c r="M85" s="481" t="str">
        <f>$A$7</f>
        <v>H26</v>
      </c>
      <c r="N85" s="482"/>
      <c r="O85" s="483"/>
      <c r="P85" s="483"/>
      <c r="Q85" s="483"/>
      <c r="R85" s="483"/>
      <c r="S85" s="483"/>
      <c r="T85" s="483"/>
      <c r="U85" s="483">
        <f t="shared" si="71"/>
        <v>0</v>
      </c>
      <c r="V85" s="483">
        <f t="shared" si="71"/>
        <v>0</v>
      </c>
      <c r="W85" s="483">
        <f t="shared" si="71"/>
        <v>0</v>
      </c>
      <c r="Y85" s="481" t="str">
        <f>$A$7</f>
        <v>H26</v>
      </c>
      <c r="Z85" s="482">
        <v>10000</v>
      </c>
      <c r="AA85" s="483">
        <v>10000</v>
      </c>
      <c r="AB85" s="483"/>
      <c r="AC85" s="483"/>
      <c r="AD85" s="483"/>
      <c r="AE85" s="483"/>
      <c r="AF85" s="483"/>
      <c r="AG85" s="483">
        <f t="shared" si="72"/>
        <v>10000</v>
      </c>
      <c r="AH85" s="483">
        <f t="shared" si="72"/>
        <v>0</v>
      </c>
      <c r="AI85" s="483">
        <f t="shared" si="72"/>
        <v>0</v>
      </c>
      <c r="AK85" s="481" t="str">
        <f>$A$7</f>
        <v>H26</v>
      </c>
      <c r="AL85" s="482"/>
      <c r="AM85" s="483"/>
      <c r="AN85" s="483"/>
      <c r="AO85" s="483"/>
      <c r="AP85" s="483"/>
      <c r="AQ85" s="483"/>
      <c r="AR85" s="483"/>
      <c r="AS85" s="483">
        <f t="shared" si="73"/>
        <v>0</v>
      </c>
      <c r="AT85" s="483">
        <f t="shared" si="73"/>
        <v>0</v>
      </c>
      <c r="AU85" s="483">
        <f t="shared" si="73"/>
        <v>0</v>
      </c>
      <c r="AW85" s="489" t="str">
        <f>$A$8</f>
        <v>H25</v>
      </c>
      <c r="AX85" s="481"/>
      <c r="AY85" s="482">
        <v>200000</v>
      </c>
      <c r="AZ85" s="483">
        <v>200000</v>
      </c>
      <c r="BA85" s="483">
        <v>0</v>
      </c>
      <c r="BB85" s="483">
        <v>0</v>
      </c>
      <c r="BC85" s="483">
        <v>0</v>
      </c>
      <c r="BD85" s="483">
        <v>0</v>
      </c>
      <c r="BE85" s="483">
        <v>0</v>
      </c>
      <c r="BF85" s="483">
        <f t="shared" si="69"/>
        <v>200000</v>
      </c>
      <c r="BG85" s="483">
        <f t="shared" si="69"/>
        <v>0</v>
      </c>
      <c r="BH85" s="483">
        <f t="shared" si="69"/>
        <v>0</v>
      </c>
    </row>
    <row r="86" spans="1:60" x14ac:dyDescent="0.15">
      <c r="A86" s="481" t="str">
        <f>$A$8</f>
        <v>H25</v>
      </c>
      <c r="B86" s="482">
        <v>207812070</v>
      </c>
      <c r="C86" s="483">
        <v>206669700</v>
      </c>
      <c r="D86" s="483">
        <v>0</v>
      </c>
      <c r="E86" s="483">
        <v>512700</v>
      </c>
      <c r="F86" s="483">
        <v>224670</v>
      </c>
      <c r="G86" s="483">
        <v>102600</v>
      </c>
      <c r="H86" s="483">
        <v>302400</v>
      </c>
      <c r="I86" s="483">
        <f t="shared" si="70"/>
        <v>206894370</v>
      </c>
      <c r="J86" s="483">
        <f t="shared" si="70"/>
        <v>102600</v>
      </c>
      <c r="K86" s="483">
        <f t="shared" si="70"/>
        <v>815100</v>
      </c>
      <c r="M86" s="481" t="str">
        <f>$A$8</f>
        <v>H25</v>
      </c>
      <c r="N86" s="482"/>
      <c r="O86" s="483"/>
      <c r="P86" s="483"/>
      <c r="Q86" s="483"/>
      <c r="R86" s="483"/>
      <c r="S86" s="483"/>
      <c r="T86" s="483"/>
      <c r="U86" s="483">
        <f t="shared" si="71"/>
        <v>0</v>
      </c>
      <c r="V86" s="483">
        <f t="shared" si="71"/>
        <v>0</v>
      </c>
      <c r="W86" s="483">
        <f t="shared" si="71"/>
        <v>0</v>
      </c>
      <c r="Y86" s="481" t="str">
        <f>$A$8</f>
        <v>H25</v>
      </c>
      <c r="Z86" s="482">
        <v>348500</v>
      </c>
      <c r="AA86" s="483">
        <v>348500</v>
      </c>
      <c r="AB86" s="483"/>
      <c r="AC86" s="483"/>
      <c r="AD86" s="483"/>
      <c r="AE86" s="483"/>
      <c r="AF86" s="483"/>
      <c r="AG86" s="483">
        <f t="shared" si="72"/>
        <v>348500</v>
      </c>
      <c r="AH86" s="483">
        <f t="shared" si="72"/>
        <v>0</v>
      </c>
      <c r="AI86" s="483">
        <f t="shared" si="72"/>
        <v>0</v>
      </c>
      <c r="AK86" s="481" t="str">
        <f>$A$8</f>
        <v>H25</v>
      </c>
      <c r="AL86" s="482"/>
      <c r="AM86" s="483"/>
      <c r="AN86" s="483"/>
      <c r="AO86" s="483"/>
      <c r="AP86" s="483"/>
      <c r="AQ86" s="483"/>
      <c r="AR86" s="483"/>
      <c r="AS86" s="483">
        <f t="shared" si="73"/>
        <v>0</v>
      </c>
      <c r="AT86" s="483">
        <f t="shared" si="73"/>
        <v>0</v>
      </c>
      <c r="AU86" s="483">
        <f t="shared" si="73"/>
        <v>0</v>
      </c>
      <c r="AW86" s="481" t="str">
        <f>$A$9</f>
        <v>H24</v>
      </c>
      <c r="AX86" s="481"/>
      <c r="AY86" s="482">
        <v>210000</v>
      </c>
      <c r="AZ86" s="483">
        <v>210000</v>
      </c>
      <c r="BA86" s="483">
        <v>0</v>
      </c>
      <c r="BB86" s="483">
        <v>0</v>
      </c>
      <c r="BC86" s="483">
        <v>0</v>
      </c>
      <c r="BD86" s="483">
        <v>0</v>
      </c>
      <c r="BE86" s="483">
        <v>0</v>
      </c>
      <c r="BF86" s="483">
        <f t="shared" si="69"/>
        <v>210000</v>
      </c>
      <c r="BG86" s="483">
        <f t="shared" si="69"/>
        <v>0</v>
      </c>
      <c r="BH86" s="483">
        <f t="shared" si="69"/>
        <v>0</v>
      </c>
    </row>
    <row r="87" spans="1:60" x14ac:dyDescent="0.15">
      <c r="A87" s="481" t="str">
        <f>$A$9</f>
        <v>H24</v>
      </c>
      <c r="B87" s="482">
        <v>210291880</v>
      </c>
      <c r="C87" s="483">
        <v>209298800</v>
      </c>
      <c r="D87" s="483">
        <v>0</v>
      </c>
      <c r="E87" s="483">
        <v>427500</v>
      </c>
      <c r="F87" s="483">
        <v>304510</v>
      </c>
      <c r="G87" s="483">
        <v>101500</v>
      </c>
      <c r="H87" s="483">
        <v>159570</v>
      </c>
      <c r="I87" s="483">
        <f t="shared" si="70"/>
        <v>209603310</v>
      </c>
      <c r="J87" s="483">
        <f t="shared" si="70"/>
        <v>101500</v>
      </c>
      <c r="K87" s="483">
        <f t="shared" si="70"/>
        <v>587070</v>
      </c>
      <c r="M87" s="481" t="str">
        <f>$A$9</f>
        <v>H24</v>
      </c>
      <c r="N87" s="482"/>
      <c r="O87" s="483"/>
      <c r="P87" s="483"/>
      <c r="Q87" s="483"/>
      <c r="R87" s="483"/>
      <c r="S87" s="483"/>
      <c r="T87" s="483"/>
      <c r="U87" s="483">
        <f t="shared" si="71"/>
        <v>0</v>
      </c>
      <c r="V87" s="483">
        <f t="shared" si="71"/>
        <v>0</v>
      </c>
      <c r="W87" s="483">
        <f t="shared" si="71"/>
        <v>0</v>
      </c>
      <c r="Y87" s="481" t="str">
        <f>$A$9</f>
        <v>H24</v>
      </c>
      <c r="Z87" s="482">
        <v>10000</v>
      </c>
      <c r="AA87" s="483">
        <v>10000</v>
      </c>
      <c r="AB87" s="483"/>
      <c r="AC87" s="483"/>
      <c r="AD87" s="483"/>
      <c r="AE87" s="483"/>
      <c r="AF87" s="483"/>
      <c r="AG87" s="483">
        <f t="shared" si="72"/>
        <v>10000</v>
      </c>
      <c r="AH87" s="483">
        <f t="shared" si="72"/>
        <v>0</v>
      </c>
      <c r="AI87" s="483">
        <f t="shared" si="72"/>
        <v>0</v>
      </c>
      <c r="AK87" s="481" t="str">
        <f>$A$9</f>
        <v>H24</v>
      </c>
      <c r="AL87" s="482"/>
      <c r="AM87" s="483"/>
      <c r="AN87" s="483"/>
      <c r="AO87" s="483"/>
      <c r="AP87" s="483"/>
      <c r="AQ87" s="483"/>
      <c r="AR87" s="483"/>
      <c r="AS87" s="483">
        <f t="shared" si="73"/>
        <v>0</v>
      </c>
      <c r="AT87" s="483">
        <f t="shared" si="73"/>
        <v>0</v>
      </c>
      <c r="AU87" s="483">
        <f t="shared" si="73"/>
        <v>0</v>
      </c>
      <c r="AW87" s="481" t="str">
        <f>$A$10</f>
        <v>H23</v>
      </c>
      <c r="AX87" s="481"/>
      <c r="AY87" s="482">
        <v>0</v>
      </c>
      <c r="AZ87" s="483">
        <v>0</v>
      </c>
      <c r="BA87" s="483">
        <v>0</v>
      </c>
      <c r="BB87" s="483">
        <v>0</v>
      </c>
      <c r="BC87" s="483">
        <v>0</v>
      </c>
      <c r="BD87" s="483">
        <v>0</v>
      </c>
      <c r="BE87" s="483">
        <v>0</v>
      </c>
      <c r="BF87" s="483">
        <f t="shared" si="69"/>
        <v>0</v>
      </c>
      <c r="BG87" s="483">
        <f t="shared" si="69"/>
        <v>0</v>
      </c>
      <c r="BH87" s="483">
        <f t="shared" si="69"/>
        <v>0</v>
      </c>
    </row>
    <row r="88" spans="1:60" x14ac:dyDescent="0.15">
      <c r="A88" s="481" t="str">
        <f>$A$10</f>
        <v>H23</v>
      </c>
      <c r="B88" s="482">
        <v>182309400</v>
      </c>
      <c r="C88" s="483">
        <v>181347300</v>
      </c>
      <c r="D88" s="483">
        <v>0</v>
      </c>
      <c r="E88" s="483">
        <v>240400</v>
      </c>
      <c r="F88" s="483">
        <v>286320</v>
      </c>
      <c r="G88" s="483">
        <v>233200</v>
      </c>
      <c r="H88" s="483">
        <v>202180</v>
      </c>
      <c r="I88" s="483">
        <f t="shared" si="70"/>
        <v>181633620</v>
      </c>
      <c r="J88" s="483">
        <f t="shared" si="70"/>
        <v>233200</v>
      </c>
      <c r="K88" s="483">
        <f t="shared" si="70"/>
        <v>442580</v>
      </c>
      <c r="M88" s="481" t="str">
        <f>$A$10</f>
        <v>H23</v>
      </c>
      <c r="N88" s="482"/>
      <c r="O88" s="483"/>
      <c r="P88" s="483"/>
      <c r="Q88" s="483"/>
      <c r="R88" s="483"/>
      <c r="S88" s="483"/>
      <c r="T88" s="483"/>
      <c r="U88" s="483">
        <f t="shared" si="71"/>
        <v>0</v>
      </c>
      <c r="V88" s="483">
        <f t="shared" si="71"/>
        <v>0</v>
      </c>
      <c r="W88" s="483">
        <f t="shared" si="71"/>
        <v>0</v>
      </c>
      <c r="Y88" s="481" t="str">
        <f>$A$10</f>
        <v>H23</v>
      </c>
      <c r="Z88" s="482">
        <v>41000</v>
      </c>
      <c r="AA88" s="483">
        <v>41000</v>
      </c>
      <c r="AB88" s="483"/>
      <c r="AC88" s="483"/>
      <c r="AD88" s="483"/>
      <c r="AE88" s="483"/>
      <c r="AF88" s="483"/>
      <c r="AG88" s="483">
        <f t="shared" si="72"/>
        <v>41000</v>
      </c>
      <c r="AH88" s="483">
        <f t="shared" si="72"/>
        <v>0</v>
      </c>
      <c r="AI88" s="483">
        <f t="shared" si="72"/>
        <v>0</v>
      </c>
      <c r="AK88" s="481" t="str">
        <f>$A$10</f>
        <v>H23</v>
      </c>
      <c r="AL88" s="482"/>
      <c r="AM88" s="483"/>
      <c r="AN88" s="483"/>
      <c r="AO88" s="483"/>
      <c r="AP88" s="483"/>
      <c r="AQ88" s="483"/>
      <c r="AR88" s="483"/>
      <c r="AS88" s="483">
        <f t="shared" si="73"/>
        <v>0</v>
      </c>
      <c r="AT88" s="483">
        <f t="shared" si="73"/>
        <v>0</v>
      </c>
      <c r="AU88" s="483">
        <f t="shared" si="73"/>
        <v>0</v>
      </c>
      <c r="AW88" s="481" t="str">
        <f>$A$11</f>
        <v>H22</v>
      </c>
      <c r="AX88" s="481"/>
      <c r="AY88" s="482">
        <v>0</v>
      </c>
      <c r="AZ88" s="483">
        <v>0</v>
      </c>
      <c r="BA88" s="483">
        <v>0</v>
      </c>
      <c r="BB88" s="483">
        <v>0</v>
      </c>
      <c r="BC88" s="483">
        <v>0</v>
      </c>
      <c r="BD88" s="483">
        <v>0</v>
      </c>
      <c r="BE88" s="483">
        <v>0</v>
      </c>
      <c r="BF88" s="483">
        <f t="shared" si="69"/>
        <v>0</v>
      </c>
      <c r="BG88" s="483">
        <f t="shared" si="69"/>
        <v>0</v>
      </c>
      <c r="BH88" s="483">
        <f t="shared" si="69"/>
        <v>0</v>
      </c>
    </row>
    <row r="89" spans="1:60" x14ac:dyDescent="0.15">
      <c r="A89" s="481" t="str">
        <f>$A$11</f>
        <v>H22</v>
      </c>
      <c r="B89" s="482">
        <v>186163980</v>
      </c>
      <c r="C89" s="483">
        <v>184699900</v>
      </c>
      <c r="D89" s="483">
        <v>0</v>
      </c>
      <c r="E89" s="483">
        <v>314200</v>
      </c>
      <c r="F89" s="483">
        <v>486450</v>
      </c>
      <c r="G89" s="483">
        <v>302330</v>
      </c>
      <c r="H89" s="483">
        <v>361100</v>
      </c>
      <c r="I89" s="483">
        <f t="shared" si="70"/>
        <v>185186350</v>
      </c>
      <c r="J89" s="483">
        <f t="shared" si="70"/>
        <v>302330</v>
      </c>
      <c r="K89" s="483">
        <f t="shared" si="70"/>
        <v>675300</v>
      </c>
      <c r="M89" s="481" t="str">
        <f>$A$11</f>
        <v>H22</v>
      </c>
      <c r="N89" s="482"/>
      <c r="O89" s="483"/>
      <c r="P89" s="483"/>
      <c r="Q89" s="483"/>
      <c r="R89" s="483"/>
      <c r="S89" s="483"/>
      <c r="T89" s="483"/>
      <c r="U89" s="483">
        <f t="shared" si="71"/>
        <v>0</v>
      </c>
      <c r="V89" s="483">
        <f t="shared" si="71"/>
        <v>0</v>
      </c>
      <c r="W89" s="483">
        <f t="shared" si="71"/>
        <v>0</v>
      </c>
      <c r="Y89" s="481" t="str">
        <f>$A$11</f>
        <v>H22</v>
      </c>
      <c r="Z89" s="482">
        <v>37500</v>
      </c>
      <c r="AA89" s="483">
        <v>37500</v>
      </c>
      <c r="AB89" s="483"/>
      <c r="AC89" s="483"/>
      <c r="AD89" s="483"/>
      <c r="AE89" s="483"/>
      <c r="AF89" s="483"/>
      <c r="AG89" s="483">
        <f t="shared" si="72"/>
        <v>37500</v>
      </c>
      <c r="AH89" s="483">
        <f t="shared" si="72"/>
        <v>0</v>
      </c>
      <c r="AI89" s="483">
        <f t="shared" si="72"/>
        <v>0</v>
      </c>
      <c r="AK89" s="481" t="str">
        <f>$A$11</f>
        <v>H22</v>
      </c>
      <c r="AL89" s="482"/>
      <c r="AM89" s="483"/>
      <c r="AN89" s="483"/>
      <c r="AO89" s="483"/>
      <c r="AP89" s="483"/>
      <c r="AQ89" s="483"/>
      <c r="AR89" s="483"/>
      <c r="AS89" s="483">
        <f t="shared" si="73"/>
        <v>0</v>
      </c>
      <c r="AT89" s="483">
        <f t="shared" si="73"/>
        <v>0</v>
      </c>
      <c r="AU89" s="483">
        <f t="shared" si="73"/>
        <v>0</v>
      </c>
      <c r="AW89" s="481" t="str">
        <f>$A$12</f>
        <v>H21</v>
      </c>
      <c r="AX89" s="481"/>
      <c r="AY89" s="482">
        <v>0</v>
      </c>
      <c r="AZ89" s="483">
        <v>0</v>
      </c>
      <c r="BA89" s="483">
        <v>0</v>
      </c>
      <c r="BB89" s="483">
        <v>0</v>
      </c>
      <c r="BC89" s="483">
        <v>0</v>
      </c>
      <c r="BD89" s="483">
        <v>0</v>
      </c>
      <c r="BE89" s="483">
        <v>0</v>
      </c>
      <c r="BF89" s="483">
        <f t="shared" si="69"/>
        <v>0</v>
      </c>
      <c r="BG89" s="483">
        <f t="shared" si="69"/>
        <v>0</v>
      </c>
      <c r="BH89" s="483">
        <f t="shared" si="69"/>
        <v>0</v>
      </c>
    </row>
    <row r="90" spans="1:60" ht="25.5" x14ac:dyDescent="0.15">
      <c r="A90" s="481" t="str">
        <f>$A$12</f>
        <v>H21</v>
      </c>
      <c r="B90" s="482"/>
      <c r="C90" s="483"/>
      <c r="D90" s="483"/>
      <c r="E90" s="483"/>
      <c r="F90" s="483"/>
      <c r="G90" s="483"/>
      <c r="H90" s="483"/>
      <c r="I90" s="490">
        <f>ROUND(SUM(C90,F90),0)</f>
        <v>0</v>
      </c>
      <c r="J90" s="490">
        <f>ROUND(SUM(D90,G90),0)</f>
        <v>0</v>
      </c>
      <c r="K90" s="490">
        <f>ROUND(SUM(E90,H90),0)</f>
        <v>0</v>
      </c>
      <c r="M90" s="481" t="str">
        <f>$A$12</f>
        <v>H21</v>
      </c>
      <c r="N90" s="482"/>
      <c r="O90" s="483"/>
      <c r="P90" s="483"/>
      <c r="Q90" s="483"/>
      <c r="R90" s="483"/>
      <c r="S90" s="483"/>
      <c r="T90" s="483"/>
      <c r="U90" s="490">
        <f t="shared" si="71"/>
        <v>0</v>
      </c>
      <c r="V90" s="490">
        <f t="shared" si="71"/>
        <v>0</v>
      </c>
      <c r="W90" s="490">
        <f t="shared" si="71"/>
        <v>0</v>
      </c>
      <c r="Y90" s="481" t="str">
        <f>$A$12</f>
        <v>H21</v>
      </c>
      <c r="Z90" s="482"/>
      <c r="AA90" s="483"/>
      <c r="AB90" s="483"/>
      <c r="AC90" s="483"/>
      <c r="AD90" s="483"/>
      <c r="AE90" s="483"/>
      <c r="AF90" s="483"/>
      <c r="AG90" s="490">
        <f>ROUND(SUM(AA90,AD90),0)</f>
        <v>0</v>
      </c>
      <c r="AH90" s="490">
        <f>ROUND(SUM(AB90,AE90),0)</f>
        <v>0</v>
      </c>
      <c r="AI90" s="490">
        <f>ROUND(SUM(AC90,AF90),0)</f>
        <v>0</v>
      </c>
      <c r="AK90" s="481" t="str">
        <f>$A$12</f>
        <v>H21</v>
      </c>
      <c r="AL90" s="482"/>
      <c r="AM90" s="483"/>
      <c r="AN90" s="483"/>
      <c r="AO90" s="483"/>
      <c r="AP90" s="483"/>
      <c r="AQ90" s="483"/>
      <c r="AR90" s="483"/>
      <c r="AS90" s="490">
        <f t="shared" si="73"/>
        <v>0</v>
      </c>
      <c r="AT90" s="490">
        <f t="shared" si="73"/>
        <v>0</v>
      </c>
      <c r="AU90" s="490">
        <f t="shared" si="73"/>
        <v>0</v>
      </c>
      <c r="AW90" s="492" t="s">
        <v>396</v>
      </c>
      <c r="AX90" s="507"/>
      <c r="AY90" s="493">
        <f t="shared" ref="AY90:BH90" si="74">ROUND(SUM(AY83:AY88),0)</f>
        <v>580000</v>
      </c>
      <c r="AZ90" s="493">
        <f t="shared" si="74"/>
        <v>540000</v>
      </c>
      <c r="BA90" s="493">
        <f t="shared" si="74"/>
        <v>0</v>
      </c>
      <c r="BB90" s="493">
        <f t="shared" si="74"/>
        <v>40000</v>
      </c>
      <c r="BC90" s="493">
        <f t="shared" si="74"/>
        <v>0</v>
      </c>
      <c r="BD90" s="493">
        <f t="shared" si="74"/>
        <v>0</v>
      </c>
      <c r="BE90" s="493">
        <f t="shared" si="74"/>
        <v>0</v>
      </c>
      <c r="BF90" s="493">
        <f t="shared" si="74"/>
        <v>540000</v>
      </c>
      <c r="BG90" s="493">
        <f t="shared" si="74"/>
        <v>0</v>
      </c>
      <c r="BH90" s="493">
        <f t="shared" si="74"/>
        <v>40000</v>
      </c>
    </row>
    <row r="91" spans="1:60" ht="25.5" x14ac:dyDescent="0.15">
      <c r="A91" s="492" t="s">
        <v>396</v>
      </c>
      <c r="B91" s="493">
        <f t="shared" ref="B91:K92" si="75">ROUND(SUM(B85:B89),0)</f>
        <v>994739530</v>
      </c>
      <c r="C91" s="493">
        <f t="shared" si="75"/>
        <v>988728468</v>
      </c>
      <c r="D91" s="493">
        <f t="shared" si="75"/>
        <v>0</v>
      </c>
      <c r="E91" s="493">
        <f t="shared" si="75"/>
        <v>2072932</v>
      </c>
      <c r="F91" s="493">
        <f t="shared" si="75"/>
        <v>1723571</v>
      </c>
      <c r="G91" s="493">
        <f t="shared" si="75"/>
        <v>937530</v>
      </c>
      <c r="H91" s="493">
        <f t="shared" si="75"/>
        <v>1277029</v>
      </c>
      <c r="I91" s="493">
        <f t="shared" si="75"/>
        <v>990452039</v>
      </c>
      <c r="J91" s="493">
        <f t="shared" si="75"/>
        <v>937530</v>
      </c>
      <c r="K91" s="493">
        <f t="shared" si="75"/>
        <v>3349961</v>
      </c>
      <c r="M91" s="492" t="s">
        <v>396</v>
      </c>
      <c r="N91" s="493">
        <f t="shared" ref="N91:W92" si="76">ROUND(SUM(N85:N89),0)</f>
        <v>0</v>
      </c>
      <c r="O91" s="493">
        <f t="shared" si="76"/>
        <v>0</v>
      </c>
      <c r="P91" s="493">
        <f t="shared" si="76"/>
        <v>0</v>
      </c>
      <c r="Q91" s="493">
        <f t="shared" si="76"/>
        <v>0</v>
      </c>
      <c r="R91" s="493">
        <f t="shared" si="76"/>
        <v>0</v>
      </c>
      <c r="S91" s="493">
        <f t="shared" si="76"/>
        <v>0</v>
      </c>
      <c r="T91" s="493">
        <f t="shared" si="76"/>
        <v>0</v>
      </c>
      <c r="U91" s="493">
        <f t="shared" si="76"/>
        <v>0</v>
      </c>
      <c r="V91" s="493">
        <f t="shared" si="76"/>
        <v>0</v>
      </c>
      <c r="W91" s="493">
        <f t="shared" si="76"/>
        <v>0</v>
      </c>
      <c r="Y91" s="492" t="s">
        <v>396</v>
      </c>
      <c r="Z91" s="493">
        <f t="shared" ref="Z91:AI92" si="77">ROUND(SUM(Z85:Z89),0)</f>
        <v>447000</v>
      </c>
      <c r="AA91" s="493">
        <f t="shared" si="77"/>
        <v>447000</v>
      </c>
      <c r="AB91" s="493">
        <f t="shared" si="77"/>
        <v>0</v>
      </c>
      <c r="AC91" s="493">
        <f t="shared" si="77"/>
        <v>0</v>
      </c>
      <c r="AD91" s="495">
        <f t="shared" si="77"/>
        <v>0</v>
      </c>
      <c r="AE91" s="495">
        <f t="shared" si="77"/>
        <v>0</v>
      </c>
      <c r="AF91" s="495">
        <f t="shared" si="77"/>
        <v>0</v>
      </c>
      <c r="AG91" s="495">
        <f t="shared" si="77"/>
        <v>447000</v>
      </c>
      <c r="AH91" s="495">
        <f t="shared" si="77"/>
        <v>0</v>
      </c>
      <c r="AI91" s="495">
        <f t="shared" si="77"/>
        <v>0</v>
      </c>
      <c r="AK91" s="492" t="s">
        <v>396</v>
      </c>
      <c r="AL91" s="493">
        <f t="shared" ref="AL91:AU92" si="78">ROUND(SUM(AL85:AL89),0)</f>
        <v>0</v>
      </c>
      <c r="AM91" s="495">
        <f t="shared" si="78"/>
        <v>0</v>
      </c>
      <c r="AN91" s="495">
        <f t="shared" si="78"/>
        <v>0</v>
      </c>
      <c r="AO91" s="495">
        <f t="shared" si="78"/>
        <v>0</v>
      </c>
      <c r="AP91" s="495">
        <f t="shared" si="78"/>
        <v>0</v>
      </c>
      <c r="AQ91" s="495">
        <f t="shared" si="78"/>
        <v>0</v>
      </c>
      <c r="AR91" s="495">
        <f t="shared" si="78"/>
        <v>0</v>
      </c>
      <c r="AS91" s="495">
        <f t="shared" si="78"/>
        <v>0</v>
      </c>
      <c r="AT91" s="495">
        <f t="shared" si="78"/>
        <v>0</v>
      </c>
      <c r="AU91" s="495">
        <f t="shared" si="78"/>
        <v>0</v>
      </c>
      <c r="AW91" s="492" t="s">
        <v>397</v>
      </c>
      <c r="AX91" s="507"/>
      <c r="AY91" s="493">
        <f t="shared" ref="AY91:BH91" si="79">ROUND(SUM(AY85:AY89),0)</f>
        <v>410000</v>
      </c>
      <c r="AZ91" s="493">
        <f t="shared" si="79"/>
        <v>410000</v>
      </c>
      <c r="BA91" s="493">
        <f t="shared" si="79"/>
        <v>0</v>
      </c>
      <c r="BB91" s="493">
        <f t="shared" si="79"/>
        <v>0</v>
      </c>
      <c r="BC91" s="493">
        <f t="shared" si="79"/>
        <v>0</v>
      </c>
      <c r="BD91" s="493">
        <f t="shared" si="79"/>
        <v>0</v>
      </c>
      <c r="BE91" s="493">
        <f t="shared" si="79"/>
        <v>0</v>
      </c>
      <c r="BF91" s="493">
        <f t="shared" si="79"/>
        <v>410000</v>
      </c>
      <c r="BG91" s="493">
        <f t="shared" si="79"/>
        <v>0</v>
      </c>
      <c r="BH91" s="493">
        <f t="shared" si="79"/>
        <v>0</v>
      </c>
    </row>
    <row r="92" spans="1:60" ht="25.5" x14ac:dyDescent="0.15">
      <c r="A92" s="492" t="s">
        <v>397</v>
      </c>
      <c r="B92" s="493">
        <f t="shared" si="75"/>
        <v>786577330</v>
      </c>
      <c r="C92" s="493">
        <f t="shared" si="75"/>
        <v>782015700</v>
      </c>
      <c r="D92" s="493">
        <f t="shared" si="75"/>
        <v>0</v>
      </c>
      <c r="E92" s="493">
        <f t="shared" si="75"/>
        <v>1494800</v>
      </c>
      <c r="F92" s="493">
        <f t="shared" si="75"/>
        <v>1301950</v>
      </c>
      <c r="G92" s="493">
        <f t="shared" si="75"/>
        <v>739630</v>
      </c>
      <c r="H92" s="493">
        <f t="shared" si="75"/>
        <v>1025250</v>
      </c>
      <c r="I92" s="493">
        <f t="shared" si="75"/>
        <v>783317650</v>
      </c>
      <c r="J92" s="493">
        <f t="shared" si="75"/>
        <v>739630</v>
      </c>
      <c r="K92" s="493">
        <f t="shared" si="75"/>
        <v>2520050</v>
      </c>
      <c r="M92" s="492" t="s">
        <v>397</v>
      </c>
      <c r="N92" s="493">
        <f t="shared" si="76"/>
        <v>0</v>
      </c>
      <c r="O92" s="493">
        <f t="shared" si="76"/>
        <v>0</v>
      </c>
      <c r="P92" s="493">
        <f t="shared" si="76"/>
        <v>0</v>
      </c>
      <c r="Q92" s="493">
        <f t="shared" si="76"/>
        <v>0</v>
      </c>
      <c r="R92" s="493">
        <f t="shared" si="76"/>
        <v>0</v>
      </c>
      <c r="S92" s="493">
        <f t="shared" si="76"/>
        <v>0</v>
      </c>
      <c r="T92" s="493">
        <f t="shared" si="76"/>
        <v>0</v>
      </c>
      <c r="U92" s="493">
        <f t="shared" si="76"/>
        <v>0</v>
      </c>
      <c r="V92" s="493">
        <f t="shared" si="76"/>
        <v>0</v>
      </c>
      <c r="W92" s="493">
        <f t="shared" si="76"/>
        <v>0</v>
      </c>
      <c r="Y92" s="492" t="s">
        <v>397</v>
      </c>
      <c r="Z92" s="493">
        <f t="shared" si="77"/>
        <v>437000</v>
      </c>
      <c r="AA92" s="493">
        <f t="shared" si="77"/>
        <v>437000</v>
      </c>
      <c r="AB92" s="493">
        <f t="shared" si="77"/>
        <v>0</v>
      </c>
      <c r="AC92" s="493">
        <f t="shared" si="77"/>
        <v>0</v>
      </c>
      <c r="AD92" s="495">
        <f t="shared" si="77"/>
        <v>0</v>
      </c>
      <c r="AE92" s="495">
        <f t="shared" si="77"/>
        <v>0</v>
      </c>
      <c r="AF92" s="495">
        <f t="shared" si="77"/>
        <v>0</v>
      </c>
      <c r="AG92" s="495">
        <f t="shared" si="77"/>
        <v>437000</v>
      </c>
      <c r="AH92" s="495">
        <f t="shared" si="77"/>
        <v>0</v>
      </c>
      <c r="AI92" s="495">
        <f t="shared" si="77"/>
        <v>0</v>
      </c>
      <c r="AK92" s="492" t="s">
        <v>397</v>
      </c>
      <c r="AL92" s="493">
        <f t="shared" si="78"/>
        <v>0</v>
      </c>
      <c r="AM92" s="495">
        <f t="shared" si="78"/>
        <v>0</v>
      </c>
      <c r="AN92" s="495">
        <f t="shared" si="78"/>
        <v>0</v>
      </c>
      <c r="AO92" s="495">
        <f t="shared" si="78"/>
        <v>0</v>
      </c>
      <c r="AP92" s="495">
        <f t="shared" si="78"/>
        <v>0</v>
      </c>
      <c r="AQ92" s="495">
        <f t="shared" si="78"/>
        <v>0</v>
      </c>
      <c r="AR92" s="495">
        <f t="shared" si="78"/>
        <v>0</v>
      </c>
      <c r="AS92" s="495">
        <f t="shared" si="78"/>
        <v>0</v>
      </c>
      <c r="AT92" s="495">
        <f t="shared" si="78"/>
        <v>0</v>
      </c>
      <c r="AU92" s="495">
        <f t="shared" si="78"/>
        <v>0</v>
      </c>
    </row>
    <row r="93" spans="1:60" ht="14.25" x14ac:dyDescent="0.15">
      <c r="AK93" s="512"/>
      <c r="AL93" s="516"/>
      <c r="AM93" s="515"/>
      <c r="AN93" s="515"/>
      <c r="AO93" s="515"/>
      <c r="AP93" s="515"/>
      <c r="AQ93" s="515"/>
      <c r="AR93" s="515"/>
      <c r="AS93" s="515"/>
      <c r="AT93" s="515"/>
      <c r="AU93" s="515"/>
      <c r="AW93" s="470" t="s">
        <v>412</v>
      </c>
      <c r="AX93" s="475" t="s">
        <v>322</v>
      </c>
      <c r="AY93" s="476"/>
      <c r="AZ93" s="476"/>
      <c r="BA93" s="476"/>
    </row>
    <row r="94" spans="1:60" ht="14.25" x14ac:dyDescent="0.15">
      <c r="A94" s="470" t="s">
        <v>414</v>
      </c>
      <c r="B94" s="1198" t="s">
        <v>534</v>
      </c>
      <c r="C94" s="1198"/>
      <c r="M94" s="470" t="s">
        <v>414</v>
      </c>
      <c r="N94" s="1198" t="s">
        <v>415</v>
      </c>
      <c r="O94" s="1198"/>
      <c r="Y94" s="470" t="s">
        <v>414</v>
      </c>
      <c r="Z94" s="1198" t="s">
        <v>415</v>
      </c>
      <c r="AA94" s="1198"/>
      <c r="AK94" s="470" t="s">
        <v>414</v>
      </c>
      <c r="AL94" s="1203" t="s">
        <v>415</v>
      </c>
      <c r="AM94" s="1203"/>
      <c r="AN94" s="1203"/>
      <c r="AO94" s="1203"/>
      <c r="AW94" s="1213"/>
      <c r="AX94" s="1214"/>
      <c r="AY94" s="1215"/>
      <c r="AZ94" s="1210" t="s">
        <v>400</v>
      </c>
      <c r="BA94" s="1211"/>
      <c r="BB94" s="1212"/>
      <c r="BC94" s="1210" t="s">
        <v>377</v>
      </c>
      <c r="BD94" s="1211"/>
      <c r="BE94" s="1212"/>
      <c r="BF94" s="1210" t="s">
        <v>96</v>
      </c>
      <c r="BG94" s="1211"/>
      <c r="BH94" s="1212"/>
    </row>
    <row r="95" spans="1:60" x14ac:dyDescent="0.15">
      <c r="A95" s="1199"/>
      <c r="B95" s="1199"/>
      <c r="C95" s="1200" t="s">
        <v>400</v>
      </c>
      <c r="D95" s="1201"/>
      <c r="E95" s="1202"/>
      <c r="F95" s="1200" t="s">
        <v>377</v>
      </c>
      <c r="G95" s="1201"/>
      <c r="H95" s="1202"/>
      <c r="I95" s="1200" t="s">
        <v>96</v>
      </c>
      <c r="J95" s="1201"/>
      <c r="K95" s="1202"/>
      <c r="M95" s="1199"/>
      <c r="N95" s="1199"/>
      <c r="O95" s="1200" t="s">
        <v>400</v>
      </c>
      <c r="P95" s="1201"/>
      <c r="Q95" s="1202"/>
      <c r="R95" s="1200" t="s">
        <v>377</v>
      </c>
      <c r="S95" s="1201"/>
      <c r="T95" s="1202"/>
      <c r="U95" s="1200" t="s">
        <v>96</v>
      </c>
      <c r="V95" s="1201"/>
      <c r="W95" s="1202"/>
      <c r="Y95" s="1199"/>
      <c r="Z95" s="1199"/>
      <c r="AA95" s="1200" t="s">
        <v>400</v>
      </c>
      <c r="AB95" s="1201"/>
      <c r="AC95" s="1202"/>
      <c r="AD95" s="1200" t="s">
        <v>377</v>
      </c>
      <c r="AE95" s="1201"/>
      <c r="AF95" s="1202"/>
      <c r="AG95" s="1200" t="s">
        <v>96</v>
      </c>
      <c r="AH95" s="1201"/>
      <c r="AI95" s="1202"/>
      <c r="AK95" s="1199"/>
      <c r="AL95" s="1199"/>
      <c r="AM95" s="1200" t="s">
        <v>400</v>
      </c>
      <c r="AN95" s="1201"/>
      <c r="AO95" s="1202"/>
      <c r="AP95" s="1200" t="s">
        <v>377</v>
      </c>
      <c r="AQ95" s="1201"/>
      <c r="AR95" s="1202"/>
      <c r="AS95" s="1200" t="s">
        <v>96</v>
      </c>
      <c r="AT95" s="1201"/>
      <c r="AU95" s="1202"/>
      <c r="AW95" s="508" t="s">
        <v>387</v>
      </c>
      <c r="AX95" s="508"/>
      <c r="AY95" s="479" t="s">
        <v>388</v>
      </c>
      <c r="AZ95" s="479" t="s">
        <v>389</v>
      </c>
      <c r="BA95" s="479" t="s">
        <v>390</v>
      </c>
      <c r="BB95" s="479" t="s">
        <v>391</v>
      </c>
      <c r="BC95" s="479" t="s">
        <v>389</v>
      </c>
      <c r="BD95" s="479" t="s">
        <v>390</v>
      </c>
      <c r="BE95" s="479" t="s">
        <v>391</v>
      </c>
      <c r="BF95" s="479" t="s">
        <v>389</v>
      </c>
      <c r="BG95" s="479" t="s">
        <v>390</v>
      </c>
      <c r="BH95" s="479" t="s">
        <v>391</v>
      </c>
    </row>
    <row r="96" spans="1:60" x14ac:dyDescent="0.15">
      <c r="A96" s="479" t="s">
        <v>387</v>
      </c>
      <c r="B96" s="479" t="s">
        <v>388</v>
      </c>
      <c r="C96" s="479" t="s">
        <v>389</v>
      </c>
      <c r="D96" s="479" t="s">
        <v>390</v>
      </c>
      <c r="E96" s="479" t="s">
        <v>391</v>
      </c>
      <c r="F96" s="479" t="s">
        <v>389</v>
      </c>
      <c r="G96" s="479" t="s">
        <v>390</v>
      </c>
      <c r="H96" s="479" t="s">
        <v>391</v>
      </c>
      <c r="I96" s="479" t="s">
        <v>389</v>
      </c>
      <c r="J96" s="479" t="s">
        <v>390</v>
      </c>
      <c r="K96" s="479" t="s">
        <v>391</v>
      </c>
      <c r="M96" s="479" t="s">
        <v>387</v>
      </c>
      <c r="N96" s="479" t="s">
        <v>388</v>
      </c>
      <c r="O96" s="479" t="s">
        <v>389</v>
      </c>
      <c r="P96" s="479" t="s">
        <v>390</v>
      </c>
      <c r="Q96" s="479" t="s">
        <v>391</v>
      </c>
      <c r="R96" s="479" t="s">
        <v>389</v>
      </c>
      <c r="S96" s="479" t="s">
        <v>390</v>
      </c>
      <c r="T96" s="479" t="s">
        <v>391</v>
      </c>
      <c r="U96" s="479" t="s">
        <v>389</v>
      </c>
      <c r="V96" s="479" t="s">
        <v>390</v>
      </c>
      <c r="W96" s="479" t="s">
        <v>391</v>
      </c>
      <c r="Y96" s="479" t="s">
        <v>387</v>
      </c>
      <c r="Z96" s="479" t="s">
        <v>388</v>
      </c>
      <c r="AA96" s="479" t="s">
        <v>389</v>
      </c>
      <c r="AB96" s="479" t="s">
        <v>390</v>
      </c>
      <c r="AC96" s="479" t="s">
        <v>391</v>
      </c>
      <c r="AD96" s="479" t="s">
        <v>389</v>
      </c>
      <c r="AE96" s="479" t="s">
        <v>390</v>
      </c>
      <c r="AF96" s="479" t="s">
        <v>391</v>
      </c>
      <c r="AG96" s="479" t="s">
        <v>389</v>
      </c>
      <c r="AH96" s="479" t="s">
        <v>390</v>
      </c>
      <c r="AI96" s="479" t="s">
        <v>391</v>
      </c>
      <c r="AK96" s="479" t="s">
        <v>387</v>
      </c>
      <c r="AL96" s="479" t="s">
        <v>388</v>
      </c>
      <c r="AM96" s="479" t="s">
        <v>389</v>
      </c>
      <c r="AN96" s="479" t="s">
        <v>390</v>
      </c>
      <c r="AO96" s="479" t="s">
        <v>391</v>
      </c>
      <c r="AP96" s="479" t="s">
        <v>389</v>
      </c>
      <c r="AQ96" s="479" t="s">
        <v>390</v>
      </c>
      <c r="AR96" s="479" t="s">
        <v>391</v>
      </c>
      <c r="AS96" s="479" t="s">
        <v>389</v>
      </c>
      <c r="AT96" s="479" t="s">
        <v>390</v>
      </c>
      <c r="AU96" s="479" t="s">
        <v>391</v>
      </c>
      <c r="AW96" s="484" t="str">
        <f>$A$6</f>
        <v>Ｈ27</v>
      </c>
      <c r="AX96" s="481" t="s">
        <v>394</v>
      </c>
      <c r="AY96" s="482"/>
      <c r="AZ96" s="483"/>
      <c r="BA96" s="483"/>
      <c r="BB96" s="483"/>
      <c r="BC96" s="483"/>
      <c r="BD96" s="483"/>
      <c r="BE96" s="483"/>
      <c r="BF96" s="483">
        <f t="shared" ref="BF96:BH104" si="80">ROUND(SUM(AZ96,BC96),0)</f>
        <v>0</v>
      </c>
      <c r="BG96" s="483">
        <f t="shared" si="80"/>
        <v>0</v>
      </c>
      <c r="BH96" s="483">
        <f t="shared" si="80"/>
        <v>0</v>
      </c>
    </row>
    <row r="97" spans="1:60" x14ac:dyDescent="0.15">
      <c r="A97" s="481" t="str">
        <f>$A$6</f>
        <v>Ｈ27</v>
      </c>
      <c r="B97" s="482"/>
      <c r="C97" s="483"/>
      <c r="D97" s="483"/>
      <c r="E97" s="483"/>
      <c r="F97" s="483"/>
      <c r="G97" s="483"/>
      <c r="H97" s="483"/>
      <c r="I97" s="483">
        <f t="shared" ref="I97:K103" si="81">ROUND(SUM(C97,F97),0)</f>
        <v>0</v>
      </c>
      <c r="J97" s="483">
        <f t="shared" si="81"/>
        <v>0</v>
      </c>
      <c r="K97" s="483">
        <f t="shared" si="81"/>
        <v>0</v>
      </c>
      <c r="M97" s="481" t="str">
        <f>$A$6</f>
        <v>Ｈ27</v>
      </c>
      <c r="N97" s="482"/>
      <c r="O97" s="483"/>
      <c r="P97" s="483"/>
      <c r="Q97" s="483"/>
      <c r="R97" s="483"/>
      <c r="S97" s="483"/>
      <c r="T97" s="483"/>
      <c r="U97" s="483">
        <f t="shared" ref="U97:W103" si="82">ROUND(SUM(O97,R97),0)</f>
        <v>0</v>
      </c>
      <c r="V97" s="483">
        <f t="shared" si="82"/>
        <v>0</v>
      </c>
      <c r="W97" s="483">
        <f t="shared" si="82"/>
        <v>0</v>
      </c>
      <c r="Y97" s="481" t="str">
        <f>$A$6</f>
        <v>Ｈ27</v>
      </c>
      <c r="Z97" s="482"/>
      <c r="AA97" s="483"/>
      <c r="AB97" s="483"/>
      <c r="AC97" s="483"/>
      <c r="AD97" s="483"/>
      <c r="AE97" s="483"/>
      <c r="AF97" s="483"/>
      <c r="AG97" s="483">
        <f t="shared" ref="AG97:AI103" si="83">ROUND(SUM(AA97,AD97),0)</f>
        <v>0</v>
      </c>
      <c r="AH97" s="483">
        <f t="shared" si="83"/>
        <v>0</v>
      </c>
      <c r="AI97" s="483">
        <f t="shared" si="83"/>
        <v>0</v>
      </c>
      <c r="AK97" s="481" t="str">
        <f>$A$6</f>
        <v>Ｈ27</v>
      </c>
      <c r="AL97" s="482"/>
      <c r="AM97" s="483"/>
      <c r="AN97" s="483"/>
      <c r="AO97" s="483"/>
      <c r="AP97" s="483"/>
      <c r="AQ97" s="483"/>
      <c r="AR97" s="483"/>
      <c r="AS97" s="483">
        <f t="shared" ref="AS97:AU103" si="84">ROUND(SUM(AM97,AP97),0)</f>
        <v>0</v>
      </c>
      <c r="AT97" s="483">
        <f t="shared" si="84"/>
        <v>0</v>
      </c>
      <c r="AU97" s="483">
        <f t="shared" si="84"/>
        <v>0</v>
      </c>
      <c r="AW97" s="487"/>
      <c r="AX97" s="481" t="s">
        <v>395</v>
      </c>
      <c r="AY97" s="482"/>
      <c r="AZ97" s="483"/>
      <c r="BA97" s="483"/>
      <c r="BB97" s="483"/>
      <c r="BC97" s="483"/>
      <c r="BD97" s="483"/>
      <c r="BE97" s="483"/>
      <c r="BF97" s="483">
        <f t="shared" si="80"/>
        <v>0</v>
      </c>
      <c r="BG97" s="483">
        <f t="shared" si="80"/>
        <v>0</v>
      </c>
      <c r="BH97" s="483">
        <f t="shared" si="80"/>
        <v>0</v>
      </c>
    </row>
    <row r="98" spans="1:60" x14ac:dyDescent="0.15">
      <c r="A98" s="481" t="str">
        <f>$A$7</f>
        <v>H26</v>
      </c>
      <c r="B98" s="482"/>
      <c r="C98" s="483"/>
      <c r="D98" s="483"/>
      <c r="E98" s="483"/>
      <c r="F98" s="483"/>
      <c r="G98" s="483"/>
      <c r="H98" s="483"/>
      <c r="I98" s="483">
        <f t="shared" si="81"/>
        <v>0</v>
      </c>
      <c r="J98" s="483">
        <f t="shared" si="81"/>
        <v>0</v>
      </c>
      <c r="K98" s="483">
        <f t="shared" si="81"/>
        <v>0</v>
      </c>
      <c r="M98" s="481" t="str">
        <f>$A$7</f>
        <v>H26</v>
      </c>
      <c r="N98" s="482"/>
      <c r="O98" s="483"/>
      <c r="P98" s="483"/>
      <c r="Q98" s="483"/>
      <c r="R98" s="483"/>
      <c r="S98" s="483"/>
      <c r="T98" s="483"/>
      <c r="U98" s="483">
        <f t="shared" si="82"/>
        <v>0</v>
      </c>
      <c r="V98" s="483">
        <f t="shared" si="82"/>
        <v>0</v>
      </c>
      <c r="W98" s="483">
        <f t="shared" si="82"/>
        <v>0</v>
      </c>
      <c r="Y98" s="481" t="str">
        <f>$A$7</f>
        <v>H26</v>
      </c>
      <c r="Z98" s="482"/>
      <c r="AA98" s="483"/>
      <c r="AB98" s="483"/>
      <c r="AC98" s="483"/>
      <c r="AD98" s="483"/>
      <c r="AE98" s="483"/>
      <c r="AF98" s="483"/>
      <c r="AG98" s="483">
        <f t="shared" si="83"/>
        <v>0</v>
      </c>
      <c r="AH98" s="483">
        <f t="shared" si="83"/>
        <v>0</v>
      </c>
      <c r="AI98" s="483">
        <f t="shared" si="83"/>
        <v>0</v>
      </c>
      <c r="AK98" s="481" t="str">
        <f>$A$7</f>
        <v>H26</v>
      </c>
      <c r="AL98" s="482"/>
      <c r="AM98" s="483"/>
      <c r="AN98" s="483"/>
      <c r="AO98" s="483"/>
      <c r="AP98" s="483"/>
      <c r="AQ98" s="483"/>
      <c r="AR98" s="483"/>
      <c r="AS98" s="483">
        <f t="shared" si="84"/>
        <v>0</v>
      </c>
      <c r="AT98" s="483">
        <f t="shared" si="84"/>
        <v>0</v>
      </c>
      <c r="AU98" s="483">
        <f t="shared" si="84"/>
        <v>0</v>
      </c>
      <c r="AW98" s="484" t="str">
        <f>$A$7</f>
        <v>H26</v>
      </c>
      <c r="AX98" s="481" t="s">
        <v>394</v>
      </c>
      <c r="AY98" s="482"/>
      <c r="AZ98" s="483"/>
      <c r="BA98" s="483"/>
      <c r="BB98" s="483"/>
      <c r="BC98" s="483"/>
      <c r="BD98" s="483"/>
      <c r="BE98" s="483"/>
      <c r="BF98" s="483">
        <f t="shared" si="80"/>
        <v>0</v>
      </c>
      <c r="BG98" s="483">
        <f t="shared" si="80"/>
        <v>0</v>
      </c>
      <c r="BH98" s="483">
        <f t="shared" si="80"/>
        <v>0</v>
      </c>
    </row>
    <row r="99" spans="1:60" x14ac:dyDescent="0.15">
      <c r="A99" s="481" t="str">
        <f>$A$8</f>
        <v>H25</v>
      </c>
      <c r="B99" s="482"/>
      <c r="C99" s="483"/>
      <c r="D99" s="483"/>
      <c r="E99" s="483"/>
      <c r="F99" s="483"/>
      <c r="G99" s="483"/>
      <c r="H99" s="483"/>
      <c r="I99" s="483">
        <f t="shared" si="81"/>
        <v>0</v>
      </c>
      <c r="J99" s="483">
        <f t="shared" si="81"/>
        <v>0</v>
      </c>
      <c r="K99" s="483">
        <f t="shared" si="81"/>
        <v>0</v>
      </c>
      <c r="M99" s="481" t="str">
        <f>$A$8</f>
        <v>H25</v>
      </c>
      <c r="N99" s="482"/>
      <c r="O99" s="483"/>
      <c r="P99" s="483"/>
      <c r="Q99" s="483"/>
      <c r="R99" s="483"/>
      <c r="S99" s="483"/>
      <c r="T99" s="483"/>
      <c r="U99" s="483">
        <f t="shared" si="82"/>
        <v>0</v>
      </c>
      <c r="V99" s="483">
        <f t="shared" si="82"/>
        <v>0</v>
      </c>
      <c r="W99" s="483">
        <f t="shared" si="82"/>
        <v>0</v>
      </c>
      <c r="Y99" s="481" t="str">
        <f>$A$8</f>
        <v>H25</v>
      </c>
      <c r="Z99" s="482"/>
      <c r="AA99" s="483"/>
      <c r="AB99" s="483"/>
      <c r="AC99" s="483"/>
      <c r="AD99" s="483"/>
      <c r="AE99" s="483"/>
      <c r="AF99" s="483"/>
      <c r="AG99" s="483">
        <f t="shared" si="83"/>
        <v>0</v>
      </c>
      <c r="AH99" s="483">
        <f t="shared" si="83"/>
        <v>0</v>
      </c>
      <c r="AI99" s="483">
        <f t="shared" si="83"/>
        <v>0</v>
      </c>
      <c r="AK99" s="481" t="str">
        <f>$A$8</f>
        <v>H25</v>
      </c>
      <c r="AL99" s="482"/>
      <c r="AM99" s="483"/>
      <c r="AN99" s="483"/>
      <c r="AO99" s="483"/>
      <c r="AP99" s="483"/>
      <c r="AQ99" s="483"/>
      <c r="AR99" s="483"/>
      <c r="AS99" s="483">
        <f t="shared" si="84"/>
        <v>0</v>
      </c>
      <c r="AT99" s="483">
        <f t="shared" si="84"/>
        <v>0</v>
      </c>
      <c r="AU99" s="483">
        <f t="shared" si="84"/>
        <v>0</v>
      </c>
      <c r="AW99" s="488"/>
      <c r="AX99" s="481" t="s">
        <v>395</v>
      </c>
      <c r="AY99" s="482"/>
      <c r="AZ99" s="483"/>
      <c r="BA99" s="483"/>
      <c r="BB99" s="483"/>
      <c r="BC99" s="483"/>
      <c r="BD99" s="483"/>
      <c r="BE99" s="483"/>
      <c r="BF99" s="483">
        <f t="shared" si="80"/>
        <v>0</v>
      </c>
      <c r="BG99" s="483">
        <f t="shared" si="80"/>
        <v>0</v>
      </c>
      <c r="BH99" s="483">
        <f t="shared" si="80"/>
        <v>0</v>
      </c>
    </row>
    <row r="100" spans="1:60" x14ac:dyDescent="0.15">
      <c r="A100" s="481" t="str">
        <f>$A$9</f>
        <v>H24</v>
      </c>
      <c r="B100" s="482"/>
      <c r="C100" s="483"/>
      <c r="D100" s="483"/>
      <c r="E100" s="483"/>
      <c r="F100" s="483"/>
      <c r="G100" s="483"/>
      <c r="H100" s="483"/>
      <c r="I100" s="483">
        <f t="shared" si="81"/>
        <v>0</v>
      </c>
      <c r="J100" s="483">
        <f t="shared" si="81"/>
        <v>0</v>
      </c>
      <c r="K100" s="483">
        <f t="shared" si="81"/>
        <v>0</v>
      </c>
      <c r="M100" s="481" t="str">
        <f>$A$9</f>
        <v>H24</v>
      </c>
      <c r="N100" s="482"/>
      <c r="O100" s="483"/>
      <c r="P100" s="483"/>
      <c r="Q100" s="483"/>
      <c r="R100" s="483"/>
      <c r="S100" s="483"/>
      <c r="T100" s="483"/>
      <c r="U100" s="483">
        <f t="shared" si="82"/>
        <v>0</v>
      </c>
      <c r="V100" s="483">
        <f t="shared" si="82"/>
        <v>0</v>
      </c>
      <c r="W100" s="483">
        <f t="shared" si="82"/>
        <v>0</v>
      </c>
      <c r="Y100" s="481" t="str">
        <f>$A$9</f>
        <v>H24</v>
      </c>
      <c r="Z100" s="482"/>
      <c r="AA100" s="483"/>
      <c r="AB100" s="483"/>
      <c r="AC100" s="483"/>
      <c r="AD100" s="483"/>
      <c r="AE100" s="483"/>
      <c r="AF100" s="483"/>
      <c r="AG100" s="483">
        <f t="shared" si="83"/>
        <v>0</v>
      </c>
      <c r="AH100" s="483">
        <f t="shared" si="83"/>
        <v>0</v>
      </c>
      <c r="AI100" s="483">
        <f t="shared" si="83"/>
        <v>0</v>
      </c>
      <c r="AK100" s="481" t="str">
        <f>$A$9</f>
        <v>H24</v>
      </c>
      <c r="AL100" s="482"/>
      <c r="AM100" s="483"/>
      <c r="AN100" s="483"/>
      <c r="AO100" s="483"/>
      <c r="AP100" s="483"/>
      <c r="AQ100" s="483"/>
      <c r="AR100" s="483"/>
      <c r="AS100" s="483">
        <f t="shared" si="84"/>
        <v>0</v>
      </c>
      <c r="AT100" s="483">
        <f t="shared" si="84"/>
        <v>0</v>
      </c>
      <c r="AU100" s="483">
        <f t="shared" si="84"/>
        <v>0</v>
      </c>
      <c r="AW100" s="489" t="str">
        <f>$A$8</f>
        <v>H25</v>
      </c>
      <c r="AX100" s="481"/>
      <c r="AY100" s="482"/>
      <c r="AZ100" s="483"/>
      <c r="BA100" s="483"/>
      <c r="BB100" s="483"/>
      <c r="BC100" s="483"/>
      <c r="BD100" s="483"/>
      <c r="BE100" s="483"/>
      <c r="BF100" s="483">
        <f t="shared" si="80"/>
        <v>0</v>
      </c>
      <c r="BG100" s="483">
        <f t="shared" si="80"/>
        <v>0</v>
      </c>
      <c r="BH100" s="483">
        <f t="shared" si="80"/>
        <v>0</v>
      </c>
    </row>
    <row r="101" spans="1:60" x14ac:dyDescent="0.15">
      <c r="A101" s="481" t="str">
        <f>$A$10</f>
        <v>H23</v>
      </c>
      <c r="B101" s="482"/>
      <c r="C101" s="483"/>
      <c r="D101" s="483"/>
      <c r="E101" s="483"/>
      <c r="F101" s="483"/>
      <c r="G101" s="483"/>
      <c r="H101" s="483"/>
      <c r="I101" s="483">
        <f t="shared" si="81"/>
        <v>0</v>
      </c>
      <c r="J101" s="483">
        <f t="shared" si="81"/>
        <v>0</v>
      </c>
      <c r="K101" s="483">
        <f t="shared" si="81"/>
        <v>0</v>
      </c>
      <c r="M101" s="481" t="str">
        <f>$A$10</f>
        <v>H23</v>
      </c>
      <c r="N101" s="482"/>
      <c r="O101" s="483"/>
      <c r="P101" s="483"/>
      <c r="Q101" s="483"/>
      <c r="R101" s="483"/>
      <c r="S101" s="483"/>
      <c r="T101" s="483"/>
      <c r="U101" s="483">
        <f t="shared" si="82"/>
        <v>0</v>
      </c>
      <c r="V101" s="483">
        <f t="shared" si="82"/>
        <v>0</v>
      </c>
      <c r="W101" s="483">
        <f t="shared" si="82"/>
        <v>0</v>
      </c>
      <c r="Y101" s="481" t="str">
        <f>$A$10</f>
        <v>H23</v>
      </c>
      <c r="Z101" s="482"/>
      <c r="AA101" s="483"/>
      <c r="AB101" s="483"/>
      <c r="AC101" s="483"/>
      <c r="AD101" s="483"/>
      <c r="AE101" s="483"/>
      <c r="AF101" s="483"/>
      <c r="AG101" s="483">
        <f t="shared" si="83"/>
        <v>0</v>
      </c>
      <c r="AH101" s="483">
        <f t="shared" si="83"/>
        <v>0</v>
      </c>
      <c r="AI101" s="483">
        <f t="shared" si="83"/>
        <v>0</v>
      </c>
      <c r="AK101" s="481" t="str">
        <f>$A$10</f>
        <v>H23</v>
      </c>
      <c r="AL101" s="482"/>
      <c r="AM101" s="483"/>
      <c r="AN101" s="483"/>
      <c r="AO101" s="483"/>
      <c r="AP101" s="483"/>
      <c r="AQ101" s="483"/>
      <c r="AR101" s="483"/>
      <c r="AS101" s="483">
        <f t="shared" si="84"/>
        <v>0</v>
      </c>
      <c r="AT101" s="483">
        <f t="shared" si="84"/>
        <v>0</v>
      </c>
      <c r="AU101" s="483">
        <f t="shared" si="84"/>
        <v>0</v>
      </c>
      <c r="AW101" s="481" t="str">
        <f>$A$9</f>
        <v>H24</v>
      </c>
      <c r="AX101" s="481"/>
      <c r="AY101" s="482"/>
      <c r="AZ101" s="483"/>
      <c r="BA101" s="483"/>
      <c r="BB101" s="483"/>
      <c r="BC101" s="483"/>
      <c r="BD101" s="483"/>
      <c r="BE101" s="483"/>
      <c r="BF101" s="483">
        <f t="shared" si="80"/>
        <v>0</v>
      </c>
      <c r="BG101" s="483">
        <f t="shared" si="80"/>
        <v>0</v>
      </c>
      <c r="BH101" s="483">
        <f t="shared" si="80"/>
        <v>0</v>
      </c>
    </row>
    <row r="102" spans="1:60" x14ac:dyDescent="0.15">
      <c r="A102" s="481" t="str">
        <f>$A$11</f>
        <v>H22</v>
      </c>
      <c r="B102" s="482"/>
      <c r="C102" s="483"/>
      <c r="D102" s="483"/>
      <c r="E102" s="483"/>
      <c r="F102" s="483"/>
      <c r="G102" s="483"/>
      <c r="H102" s="483"/>
      <c r="I102" s="483">
        <f t="shared" si="81"/>
        <v>0</v>
      </c>
      <c r="J102" s="483">
        <f t="shared" si="81"/>
        <v>0</v>
      </c>
      <c r="K102" s="483">
        <f t="shared" si="81"/>
        <v>0</v>
      </c>
      <c r="M102" s="481" t="str">
        <f>$A$11</f>
        <v>H22</v>
      </c>
      <c r="N102" s="482"/>
      <c r="O102" s="483"/>
      <c r="P102" s="483"/>
      <c r="Q102" s="483"/>
      <c r="R102" s="483"/>
      <c r="S102" s="483"/>
      <c r="T102" s="483"/>
      <c r="U102" s="483">
        <f t="shared" si="82"/>
        <v>0</v>
      </c>
      <c r="V102" s="483">
        <f t="shared" si="82"/>
        <v>0</v>
      </c>
      <c r="W102" s="483">
        <f t="shared" si="82"/>
        <v>0</v>
      </c>
      <c r="Y102" s="481" t="str">
        <f>$A$11</f>
        <v>H22</v>
      </c>
      <c r="Z102" s="482"/>
      <c r="AA102" s="483"/>
      <c r="AB102" s="483"/>
      <c r="AC102" s="483"/>
      <c r="AD102" s="483"/>
      <c r="AE102" s="483"/>
      <c r="AF102" s="483"/>
      <c r="AG102" s="483">
        <f t="shared" si="83"/>
        <v>0</v>
      </c>
      <c r="AH102" s="483">
        <f t="shared" si="83"/>
        <v>0</v>
      </c>
      <c r="AI102" s="483">
        <f t="shared" si="83"/>
        <v>0</v>
      </c>
      <c r="AK102" s="481" t="str">
        <f>$A$11</f>
        <v>H22</v>
      </c>
      <c r="AL102" s="482"/>
      <c r="AM102" s="483"/>
      <c r="AN102" s="483"/>
      <c r="AO102" s="483"/>
      <c r="AP102" s="483"/>
      <c r="AQ102" s="483"/>
      <c r="AR102" s="483"/>
      <c r="AS102" s="483">
        <f t="shared" si="84"/>
        <v>0</v>
      </c>
      <c r="AT102" s="483">
        <f t="shared" si="84"/>
        <v>0</v>
      </c>
      <c r="AU102" s="483">
        <f t="shared" si="84"/>
        <v>0</v>
      </c>
      <c r="AW102" s="481" t="str">
        <f>$A$10</f>
        <v>H23</v>
      </c>
      <c r="AX102" s="481"/>
      <c r="AY102" s="482"/>
      <c r="AZ102" s="483"/>
      <c r="BA102" s="483"/>
      <c r="BB102" s="483"/>
      <c r="BC102" s="483"/>
      <c r="BD102" s="483"/>
      <c r="BE102" s="483"/>
      <c r="BF102" s="483">
        <f t="shared" si="80"/>
        <v>0</v>
      </c>
      <c r="BG102" s="483">
        <f t="shared" si="80"/>
        <v>0</v>
      </c>
      <c r="BH102" s="483">
        <f t="shared" si="80"/>
        <v>0</v>
      </c>
    </row>
    <row r="103" spans="1:60" x14ac:dyDescent="0.15">
      <c r="A103" s="481" t="str">
        <f>$A$12</f>
        <v>H21</v>
      </c>
      <c r="B103" s="482"/>
      <c r="C103" s="483"/>
      <c r="D103" s="483"/>
      <c r="E103" s="483"/>
      <c r="F103" s="483"/>
      <c r="G103" s="483"/>
      <c r="H103" s="483"/>
      <c r="I103" s="490">
        <f t="shared" si="81"/>
        <v>0</v>
      </c>
      <c r="J103" s="490">
        <f t="shared" si="81"/>
        <v>0</v>
      </c>
      <c r="K103" s="490">
        <f t="shared" si="81"/>
        <v>0</v>
      </c>
      <c r="M103" s="481" t="str">
        <f>$A$12</f>
        <v>H21</v>
      </c>
      <c r="N103" s="482"/>
      <c r="O103" s="483"/>
      <c r="P103" s="483"/>
      <c r="Q103" s="483"/>
      <c r="R103" s="483"/>
      <c r="S103" s="483"/>
      <c r="T103" s="483"/>
      <c r="U103" s="490">
        <f t="shared" si="82"/>
        <v>0</v>
      </c>
      <c r="V103" s="490">
        <f t="shared" si="82"/>
        <v>0</v>
      </c>
      <c r="W103" s="490">
        <f t="shared" si="82"/>
        <v>0</v>
      </c>
      <c r="Y103" s="481" t="str">
        <f>$A$12</f>
        <v>H21</v>
      </c>
      <c r="Z103" s="482"/>
      <c r="AA103" s="483"/>
      <c r="AB103" s="483"/>
      <c r="AC103" s="483"/>
      <c r="AD103" s="483"/>
      <c r="AE103" s="483"/>
      <c r="AF103" s="483"/>
      <c r="AG103" s="490">
        <f t="shared" si="83"/>
        <v>0</v>
      </c>
      <c r="AH103" s="490">
        <f t="shared" si="83"/>
        <v>0</v>
      </c>
      <c r="AI103" s="490">
        <f t="shared" si="83"/>
        <v>0</v>
      </c>
      <c r="AK103" s="481" t="str">
        <f>$A$12</f>
        <v>H21</v>
      </c>
      <c r="AL103" s="482"/>
      <c r="AM103" s="483"/>
      <c r="AN103" s="483"/>
      <c r="AO103" s="483"/>
      <c r="AP103" s="483"/>
      <c r="AQ103" s="483"/>
      <c r="AR103" s="483"/>
      <c r="AS103" s="490">
        <f t="shared" si="84"/>
        <v>0</v>
      </c>
      <c r="AT103" s="490">
        <f t="shared" si="84"/>
        <v>0</v>
      </c>
      <c r="AU103" s="490">
        <f t="shared" si="84"/>
        <v>0</v>
      </c>
      <c r="AW103" s="481" t="str">
        <f>$A$11</f>
        <v>H22</v>
      </c>
      <c r="AX103" s="481"/>
      <c r="AY103" s="482"/>
      <c r="AZ103" s="483"/>
      <c r="BA103" s="483"/>
      <c r="BB103" s="483"/>
      <c r="BC103" s="483"/>
      <c r="BD103" s="483"/>
      <c r="BE103" s="483"/>
      <c r="BF103" s="483">
        <f t="shared" si="80"/>
        <v>0</v>
      </c>
      <c r="BG103" s="483">
        <f t="shared" si="80"/>
        <v>0</v>
      </c>
      <c r="BH103" s="483">
        <f t="shared" si="80"/>
        <v>0</v>
      </c>
    </row>
    <row r="104" spans="1:60" ht="25.5" x14ac:dyDescent="0.15">
      <c r="A104" s="492" t="s">
        <v>396</v>
      </c>
      <c r="B104" s="493">
        <f t="shared" ref="B104:K104" si="85">ROUND(SUM(B98:B102),0)</f>
        <v>0</v>
      </c>
      <c r="C104" s="493">
        <f t="shared" si="85"/>
        <v>0</v>
      </c>
      <c r="D104" s="493">
        <f t="shared" si="85"/>
        <v>0</v>
      </c>
      <c r="E104" s="493">
        <f t="shared" si="85"/>
        <v>0</v>
      </c>
      <c r="F104" s="493">
        <f t="shared" si="85"/>
        <v>0</v>
      </c>
      <c r="G104" s="493">
        <f t="shared" si="85"/>
        <v>0</v>
      </c>
      <c r="H104" s="493">
        <f t="shared" si="85"/>
        <v>0</v>
      </c>
      <c r="I104" s="493">
        <f t="shared" si="85"/>
        <v>0</v>
      </c>
      <c r="J104" s="493">
        <f t="shared" si="85"/>
        <v>0</v>
      </c>
      <c r="K104" s="493">
        <f t="shared" si="85"/>
        <v>0</v>
      </c>
      <c r="M104" s="492" t="s">
        <v>396</v>
      </c>
      <c r="N104" s="493">
        <f t="shared" ref="N104:W105" si="86">ROUND(SUM(N98:N102),0)</f>
        <v>0</v>
      </c>
      <c r="O104" s="493">
        <f t="shared" si="86"/>
        <v>0</v>
      </c>
      <c r="P104" s="493">
        <f t="shared" si="86"/>
        <v>0</v>
      </c>
      <c r="Q104" s="493">
        <f t="shared" si="86"/>
        <v>0</v>
      </c>
      <c r="R104" s="493">
        <f t="shared" si="86"/>
        <v>0</v>
      </c>
      <c r="S104" s="493">
        <f t="shared" si="86"/>
        <v>0</v>
      </c>
      <c r="T104" s="493">
        <f t="shared" si="86"/>
        <v>0</v>
      </c>
      <c r="U104" s="493">
        <f t="shared" si="86"/>
        <v>0</v>
      </c>
      <c r="V104" s="493">
        <f t="shared" si="86"/>
        <v>0</v>
      </c>
      <c r="W104" s="493">
        <f t="shared" si="86"/>
        <v>0</v>
      </c>
      <c r="Y104" s="492" t="s">
        <v>396</v>
      </c>
      <c r="Z104" s="493">
        <f t="shared" ref="Z104:AI105" si="87">ROUND(SUM(Z98:Z102),0)</f>
        <v>0</v>
      </c>
      <c r="AA104" s="495">
        <f t="shared" si="87"/>
        <v>0</v>
      </c>
      <c r="AB104" s="495">
        <f t="shared" si="87"/>
        <v>0</v>
      </c>
      <c r="AC104" s="495">
        <f t="shared" si="87"/>
        <v>0</v>
      </c>
      <c r="AD104" s="495">
        <f t="shared" si="87"/>
        <v>0</v>
      </c>
      <c r="AE104" s="495">
        <f t="shared" si="87"/>
        <v>0</v>
      </c>
      <c r="AF104" s="495">
        <f t="shared" si="87"/>
        <v>0</v>
      </c>
      <c r="AG104" s="495">
        <f t="shared" si="87"/>
        <v>0</v>
      </c>
      <c r="AH104" s="495">
        <f t="shared" si="87"/>
        <v>0</v>
      </c>
      <c r="AI104" s="495">
        <f t="shared" si="87"/>
        <v>0</v>
      </c>
      <c r="AK104" s="492" t="s">
        <v>396</v>
      </c>
      <c r="AL104" s="493">
        <f t="shared" ref="AL104:AU105" si="88">ROUND(SUM(AL98:AL102),0)</f>
        <v>0</v>
      </c>
      <c r="AM104" s="495">
        <f t="shared" si="88"/>
        <v>0</v>
      </c>
      <c r="AN104" s="495">
        <f t="shared" si="88"/>
        <v>0</v>
      </c>
      <c r="AO104" s="495">
        <f t="shared" si="88"/>
        <v>0</v>
      </c>
      <c r="AP104" s="495">
        <f t="shared" si="88"/>
        <v>0</v>
      </c>
      <c r="AQ104" s="495">
        <f t="shared" si="88"/>
        <v>0</v>
      </c>
      <c r="AR104" s="495">
        <f t="shared" si="88"/>
        <v>0</v>
      </c>
      <c r="AS104" s="495">
        <f t="shared" si="88"/>
        <v>0</v>
      </c>
      <c r="AT104" s="495">
        <f t="shared" si="88"/>
        <v>0</v>
      </c>
      <c r="AU104" s="495">
        <f t="shared" si="88"/>
        <v>0</v>
      </c>
      <c r="AW104" s="481" t="str">
        <f>$A$12</f>
        <v>H21</v>
      </c>
      <c r="AX104" s="481"/>
      <c r="AY104" s="482"/>
      <c r="AZ104" s="483"/>
      <c r="BA104" s="483"/>
      <c r="BB104" s="483"/>
      <c r="BC104" s="483"/>
      <c r="BD104" s="483"/>
      <c r="BE104" s="483"/>
      <c r="BF104" s="483">
        <f t="shared" si="80"/>
        <v>0</v>
      </c>
      <c r="BG104" s="483">
        <f t="shared" si="80"/>
        <v>0</v>
      </c>
      <c r="BH104" s="483">
        <f t="shared" si="80"/>
        <v>0</v>
      </c>
    </row>
    <row r="105" spans="1:60" ht="25.5" x14ac:dyDescent="0.15">
      <c r="A105" s="492" t="s">
        <v>397</v>
      </c>
      <c r="B105" s="493">
        <f t="shared" ref="B105:K105" si="89">ROUND(SUM(B99:B103),0)</f>
        <v>0</v>
      </c>
      <c r="C105" s="493">
        <f t="shared" si="89"/>
        <v>0</v>
      </c>
      <c r="D105" s="493">
        <f t="shared" si="89"/>
        <v>0</v>
      </c>
      <c r="E105" s="493">
        <f t="shared" si="89"/>
        <v>0</v>
      </c>
      <c r="F105" s="493">
        <f t="shared" si="89"/>
        <v>0</v>
      </c>
      <c r="G105" s="493">
        <f t="shared" si="89"/>
        <v>0</v>
      </c>
      <c r="H105" s="493">
        <f t="shared" si="89"/>
        <v>0</v>
      </c>
      <c r="I105" s="493">
        <f t="shared" si="89"/>
        <v>0</v>
      </c>
      <c r="J105" s="493">
        <f t="shared" si="89"/>
        <v>0</v>
      </c>
      <c r="K105" s="493">
        <f t="shared" si="89"/>
        <v>0</v>
      </c>
      <c r="M105" s="492" t="s">
        <v>397</v>
      </c>
      <c r="N105" s="493">
        <f t="shared" si="86"/>
        <v>0</v>
      </c>
      <c r="O105" s="493">
        <f t="shared" si="86"/>
        <v>0</v>
      </c>
      <c r="P105" s="493">
        <f t="shared" si="86"/>
        <v>0</v>
      </c>
      <c r="Q105" s="493">
        <f t="shared" si="86"/>
        <v>0</v>
      </c>
      <c r="R105" s="493">
        <f t="shared" si="86"/>
        <v>0</v>
      </c>
      <c r="S105" s="493">
        <f t="shared" si="86"/>
        <v>0</v>
      </c>
      <c r="T105" s="493">
        <f t="shared" si="86"/>
        <v>0</v>
      </c>
      <c r="U105" s="493">
        <f t="shared" si="86"/>
        <v>0</v>
      </c>
      <c r="V105" s="493">
        <f t="shared" si="86"/>
        <v>0</v>
      </c>
      <c r="W105" s="493">
        <f t="shared" si="86"/>
        <v>0</v>
      </c>
      <c r="Y105" s="492" t="s">
        <v>397</v>
      </c>
      <c r="Z105" s="493">
        <f t="shared" si="87"/>
        <v>0</v>
      </c>
      <c r="AA105" s="495">
        <f t="shared" si="87"/>
        <v>0</v>
      </c>
      <c r="AB105" s="495">
        <f t="shared" si="87"/>
        <v>0</v>
      </c>
      <c r="AC105" s="495">
        <f t="shared" si="87"/>
        <v>0</v>
      </c>
      <c r="AD105" s="495">
        <f t="shared" si="87"/>
        <v>0</v>
      </c>
      <c r="AE105" s="495">
        <f t="shared" si="87"/>
        <v>0</v>
      </c>
      <c r="AF105" s="495">
        <f t="shared" si="87"/>
        <v>0</v>
      </c>
      <c r="AG105" s="495">
        <f t="shared" si="87"/>
        <v>0</v>
      </c>
      <c r="AH105" s="495">
        <f t="shared" si="87"/>
        <v>0</v>
      </c>
      <c r="AI105" s="495">
        <f t="shared" si="87"/>
        <v>0</v>
      </c>
      <c r="AK105" s="492" t="s">
        <v>397</v>
      </c>
      <c r="AL105" s="493">
        <f t="shared" si="88"/>
        <v>0</v>
      </c>
      <c r="AM105" s="495">
        <f t="shared" si="88"/>
        <v>0</v>
      </c>
      <c r="AN105" s="495">
        <f t="shared" si="88"/>
        <v>0</v>
      </c>
      <c r="AO105" s="495">
        <f t="shared" si="88"/>
        <v>0</v>
      </c>
      <c r="AP105" s="495">
        <f t="shared" si="88"/>
        <v>0</v>
      </c>
      <c r="AQ105" s="495">
        <f t="shared" si="88"/>
        <v>0</v>
      </c>
      <c r="AR105" s="495">
        <f t="shared" si="88"/>
        <v>0</v>
      </c>
      <c r="AS105" s="495">
        <f t="shared" si="88"/>
        <v>0</v>
      </c>
      <c r="AT105" s="495">
        <f t="shared" si="88"/>
        <v>0</v>
      </c>
      <c r="AU105" s="495">
        <f t="shared" si="88"/>
        <v>0</v>
      </c>
      <c r="AW105" s="492" t="s">
        <v>396</v>
      </c>
      <c r="AX105" s="507"/>
      <c r="AY105" s="493">
        <f t="shared" ref="AY105:BH105" si="90">ROUND(SUM(AY98:AY103),0)</f>
        <v>0</v>
      </c>
      <c r="AZ105" s="493">
        <f t="shared" si="90"/>
        <v>0</v>
      </c>
      <c r="BA105" s="493">
        <f t="shared" si="90"/>
        <v>0</v>
      </c>
      <c r="BB105" s="493">
        <f t="shared" si="90"/>
        <v>0</v>
      </c>
      <c r="BC105" s="493">
        <f t="shared" si="90"/>
        <v>0</v>
      </c>
      <c r="BD105" s="493">
        <f t="shared" si="90"/>
        <v>0</v>
      </c>
      <c r="BE105" s="493">
        <f t="shared" si="90"/>
        <v>0</v>
      </c>
      <c r="BF105" s="493">
        <f t="shared" si="90"/>
        <v>0</v>
      </c>
      <c r="BG105" s="493">
        <f t="shared" si="90"/>
        <v>0</v>
      </c>
      <c r="BH105" s="493">
        <f t="shared" si="90"/>
        <v>0</v>
      </c>
    </row>
    <row r="106" spans="1:60" ht="25.5" x14ac:dyDescent="0.15">
      <c r="AK106" s="512"/>
      <c r="AL106" s="516"/>
      <c r="AM106" s="515"/>
      <c r="AN106" s="515"/>
      <c r="AO106" s="515"/>
      <c r="AP106" s="515"/>
      <c r="AQ106" s="515"/>
      <c r="AR106" s="515"/>
      <c r="AS106" s="515"/>
      <c r="AT106" s="515"/>
      <c r="AU106" s="515"/>
      <c r="AW106" s="492" t="s">
        <v>397</v>
      </c>
      <c r="AX106" s="507"/>
      <c r="AY106" s="493">
        <f t="shared" ref="AY106:BH106" si="91">ROUND(SUM(AY100:AY104),0)</f>
        <v>0</v>
      </c>
      <c r="AZ106" s="493">
        <f t="shared" si="91"/>
        <v>0</v>
      </c>
      <c r="BA106" s="493">
        <f t="shared" si="91"/>
        <v>0</v>
      </c>
      <c r="BB106" s="493">
        <f t="shared" si="91"/>
        <v>0</v>
      </c>
      <c r="BC106" s="493">
        <f t="shared" si="91"/>
        <v>0</v>
      </c>
      <c r="BD106" s="493">
        <f t="shared" si="91"/>
        <v>0</v>
      </c>
      <c r="BE106" s="493">
        <f t="shared" si="91"/>
        <v>0</v>
      </c>
      <c r="BF106" s="493">
        <f t="shared" si="91"/>
        <v>0</v>
      </c>
      <c r="BG106" s="493">
        <f t="shared" si="91"/>
        <v>0</v>
      </c>
      <c r="BH106" s="493">
        <f t="shared" si="91"/>
        <v>0</v>
      </c>
    </row>
    <row r="107" spans="1:60" x14ac:dyDescent="0.15">
      <c r="AK107" s="512"/>
      <c r="AL107" s="516"/>
      <c r="AM107" s="515"/>
      <c r="AN107" s="515"/>
      <c r="AO107" s="515"/>
      <c r="AP107" s="515"/>
      <c r="AQ107" s="515"/>
      <c r="AR107" s="515"/>
      <c r="AS107" s="515"/>
      <c r="AT107" s="515"/>
      <c r="AU107" s="515"/>
    </row>
    <row r="108" spans="1:60" ht="14.25" x14ac:dyDescent="0.15">
      <c r="AK108" s="512"/>
      <c r="AL108" s="516"/>
      <c r="AM108" s="515"/>
      <c r="AN108" s="515"/>
      <c r="AO108" s="515"/>
      <c r="AP108" s="515"/>
      <c r="AQ108" s="515"/>
      <c r="AR108" s="515"/>
      <c r="AS108" s="515"/>
      <c r="AT108" s="515"/>
      <c r="AU108" s="515"/>
      <c r="AW108" s="470" t="s">
        <v>414</v>
      </c>
      <c r="AX108" s="475" t="s">
        <v>416</v>
      </c>
      <c r="AY108" s="476"/>
      <c r="AZ108" s="476"/>
      <c r="BA108" s="476"/>
    </row>
    <row r="109" spans="1:60" x14ac:dyDescent="0.15">
      <c r="AK109" s="512"/>
      <c r="AL109" s="516"/>
      <c r="AM109" s="515"/>
      <c r="AN109" s="515"/>
      <c r="AO109" s="515"/>
      <c r="AP109" s="515"/>
      <c r="AQ109" s="515"/>
      <c r="AR109" s="515"/>
      <c r="AS109" s="515"/>
      <c r="AT109" s="515"/>
      <c r="AU109" s="515"/>
      <c r="AW109" s="1213"/>
      <c r="AX109" s="1214"/>
      <c r="AY109" s="1215"/>
      <c r="AZ109" s="1210" t="s">
        <v>400</v>
      </c>
      <c r="BA109" s="1211"/>
      <c r="BB109" s="1212"/>
      <c r="BC109" s="1210" t="s">
        <v>377</v>
      </c>
      <c r="BD109" s="1211"/>
      <c r="BE109" s="1212"/>
      <c r="BF109" s="1210" t="s">
        <v>96</v>
      </c>
      <c r="BG109" s="1211"/>
      <c r="BH109" s="1212"/>
    </row>
    <row r="110" spans="1:60" x14ac:dyDescent="0.15">
      <c r="AK110" s="512"/>
      <c r="AL110" s="516"/>
      <c r="AM110" s="515"/>
      <c r="AN110" s="515"/>
      <c r="AO110" s="515"/>
      <c r="AP110" s="515"/>
      <c r="AQ110" s="515"/>
      <c r="AR110" s="515"/>
      <c r="AS110" s="515"/>
      <c r="AT110" s="515"/>
      <c r="AU110" s="515"/>
      <c r="AW110" s="508" t="s">
        <v>387</v>
      </c>
      <c r="AX110" s="508"/>
      <c r="AY110" s="479" t="s">
        <v>388</v>
      </c>
      <c r="AZ110" s="479" t="s">
        <v>389</v>
      </c>
      <c r="BA110" s="479" t="s">
        <v>390</v>
      </c>
      <c r="BB110" s="479" t="s">
        <v>391</v>
      </c>
      <c r="BC110" s="479" t="s">
        <v>389</v>
      </c>
      <c r="BD110" s="479" t="s">
        <v>390</v>
      </c>
      <c r="BE110" s="479" t="s">
        <v>391</v>
      </c>
      <c r="BF110" s="479" t="s">
        <v>389</v>
      </c>
      <c r="BG110" s="479" t="s">
        <v>390</v>
      </c>
      <c r="BH110" s="479" t="s">
        <v>391</v>
      </c>
    </row>
    <row r="111" spans="1:60" x14ac:dyDescent="0.15">
      <c r="AK111" s="504"/>
      <c r="AL111" s="505"/>
      <c r="AM111" s="506"/>
      <c r="AN111" s="506"/>
      <c r="AO111" s="506"/>
      <c r="AP111" s="506"/>
      <c r="AQ111" s="506"/>
      <c r="AR111" s="506"/>
      <c r="AS111" s="506"/>
      <c r="AT111" s="506"/>
      <c r="AU111" s="506"/>
      <c r="AW111" s="484" t="str">
        <f>$A$6</f>
        <v>Ｈ27</v>
      </c>
      <c r="AX111" s="481" t="s">
        <v>394</v>
      </c>
      <c r="AY111" s="482"/>
      <c r="AZ111" s="483"/>
      <c r="BA111" s="483"/>
      <c r="BB111" s="483"/>
      <c r="BC111" s="483"/>
      <c r="BD111" s="483"/>
      <c r="BE111" s="483"/>
      <c r="BF111" s="483">
        <f t="shared" ref="BF111:BH119" si="92">ROUND(SUM(AZ111,BC111),0)</f>
        <v>0</v>
      </c>
      <c r="BG111" s="483">
        <f t="shared" si="92"/>
        <v>0</v>
      </c>
      <c r="BH111" s="483">
        <f t="shared" si="92"/>
        <v>0</v>
      </c>
    </row>
    <row r="112" spans="1:60" x14ac:dyDescent="0.15">
      <c r="AK112" s="504"/>
      <c r="AL112" s="505"/>
      <c r="AM112" s="506"/>
      <c r="AN112" s="506"/>
      <c r="AO112" s="506"/>
      <c r="AP112" s="506"/>
      <c r="AQ112" s="506"/>
      <c r="AR112" s="506"/>
      <c r="AS112" s="506"/>
      <c r="AT112" s="506"/>
      <c r="AU112" s="506"/>
      <c r="AW112" s="487"/>
      <c r="AX112" s="481" t="s">
        <v>395</v>
      </c>
      <c r="AY112" s="482"/>
      <c r="AZ112" s="483"/>
      <c r="BA112" s="483"/>
      <c r="BB112" s="483"/>
      <c r="BC112" s="483"/>
      <c r="BD112" s="483"/>
      <c r="BE112" s="483"/>
      <c r="BF112" s="483">
        <f t="shared" si="92"/>
        <v>0</v>
      </c>
      <c r="BG112" s="483">
        <f t="shared" si="92"/>
        <v>0</v>
      </c>
      <c r="BH112" s="483">
        <f t="shared" si="92"/>
        <v>0</v>
      </c>
    </row>
    <row r="113" spans="1:60" x14ac:dyDescent="0.15">
      <c r="A113" s="517"/>
      <c r="B113" s="510"/>
      <c r="C113" s="510"/>
      <c r="D113" s="510"/>
      <c r="E113" s="510"/>
      <c r="F113" s="510"/>
      <c r="G113" s="510"/>
      <c r="H113" s="510"/>
      <c r="I113" s="510"/>
      <c r="J113" s="510"/>
      <c r="K113" s="510"/>
      <c r="Y113" s="517"/>
      <c r="Z113" s="510"/>
      <c r="AA113" s="510"/>
      <c r="AB113" s="510"/>
      <c r="AC113" s="510"/>
      <c r="AD113" s="510"/>
      <c r="AE113" s="510"/>
      <c r="AF113" s="510"/>
      <c r="AG113" s="510"/>
      <c r="AH113" s="510"/>
      <c r="AI113" s="510"/>
      <c r="AK113" s="518"/>
      <c r="AL113" s="519"/>
      <c r="AM113" s="519"/>
      <c r="AN113" s="519"/>
      <c r="AO113" s="519"/>
      <c r="AP113" s="519"/>
      <c r="AQ113" s="519"/>
      <c r="AR113" s="519"/>
      <c r="AS113" s="519"/>
      <c r="AT113" s="519"/>
      <c r="AU113" s="519"/>
      <c r="AW113" s="484" t="str">
        <f>$A$7</f>
        <v>H26</v>
      </c>
      <c r="AX113" s="481" t="s">
        <v>394</v>
      </c>
      <c r="AY113" s="482"/>
      <c r="AZ113" s="483"/>
      <c r="BA113" s="483"/>
      <c r="BB113" s="483"/>
      <c r="BC113" s="483"/>
      <c r="BD113" s="483"/>
      <c r="BE113" s="483"/>
      <c r="BF113" s="483">
        <f t="shared" si="92"/>
        <v>0</v>
      </c>
      <c r="BG113" s="483">
        <f t="shared" si="92"/>
        <v>0</v>
      </c>
      <c r="BH113" s="483">
        <f t="shared" si="92"/>
        <v>0</v>
      </c>
    </row>
    <row r="114" spans="1:60" x14ac:dyDescent="0.15">
      <c r="M114" s="517"/>
      <c r="N114" s="510"/>
      <c r="O114" s="510"/>
      <c r="P114" s="510"/>
      <c r="Q114" s="510"/>
      <c r="R114" s="510"/>
      <c r="S114" s="510"/>
      <c r="T114" s="510"/>
      <c r="U114" s="510"/>
      <c r="V114" s="510"/>
      <c r="W114" s="510"/>
      <c r="AK114" s="518"/>
      <c r="AL114" s="519"/>
      <c r="AM114" s="519"/>
      <c r="AN114" s="519"/>
      <c r="AO114" s="519"/>
      <c r="AP114" s="519"/>
      <c r="AQ114" s="519"/>
      <c r="AR114" s="519"/>
      <c r="AS114" s="519"/>
      <c r="AT114" s="519"/>
      <c r="AU114" s="519"/>
      <c r="AW114" s="488"/>
      <c r="AX114" s="481" t="s">
        <v>395</v>
      </c>
      <c r="AY114" s="482"/>
      <c r="AZ114" s="483"/>
      <c r="BA114" s="483"/>
      <c r="BB114" s="483"/>
      <c r="BC114" s="483"/>
      <c r="BD114" s="483"/>
      <c r="BE114" s="483"/>
      <c r="BF114" s="483">
        <f t="shared" si="92"/>
        <v>0</v>
      </c>
      <c r="BG114" s="483">
        <f t="shared" si="92"/>
        <v>0</v>
      </c>
      <c r="BH114" s="483">
        <f t="shared" si="92"/>
        <v>0</v>
      </c>
    </row>
    <row r="115" spans="1:60" x14ac:dyDescent="0.15">
      <c r="AK115" s="1216"/>
      <c r="AL115" s="1216"/>
      <c r="AM115" s="1217"/>
      <c r="AN115" s="1217"/>
      <c r="AO115" s="1217"/>
      <c r="AP115" s="1217"/>
      <c r="AQ115" s="1217"/>
      <c r="AR115" s="1217"/>
      <c r="AS115" s="1217"/>
      <c r="AT115" s="1217"/>
      <c r="AU115" s="1217"/>
      <c r="AW115" s="489" t="str">
        <f>$A$8</f>
        <v>H25</v>
      </c>
      <c r="AX115" s="481"/>
      <c r="AY115" s="482"/>
      <c r="AZ115" s="483"/>
      <c r="BA115" s="483"/>
      <c r="BB115" s="483"/>
      <c r="BC115" s="483"/>
      <c r="BD115" s="483"/>
      <c r="BE115" s="483"/>
      <c r="BF115" s="483">
        <f t="shared" si="92"/>
        <v>0</v>
      </c>
      <c r="BG115" s="483">
        <f t="shared" si="92"/>
        <v>0</v>
      </c>
      <c r="BH115" s="483">
        <f t="shared" si="92"/>
        <v>0</v>
      </c>
    </row>
    <row r="116" spans="1:60" x14ac:dyDescent="0.15">
      <c r="C116" s="1210" t="s">
        <v>400</v>
      </c>
      <c r="D116" s="1211"/>
      <c r="E116" s="1212"/>
      <c r="F116" s="1210" t="s">
        <v>377</v>
      </c>
      <c r="G116" s="1211"/>
      <c r="H116" s="1212"/>
      <c r="I116" s="1210"/>
      <c r="J116" s="1211"/>
      <c r="K116" s="1212"/>
      <c r="AK116" s="512"/>
      <c r="AL116" s="512"/>
      <c r="AM116" s="513"/>
      <c r="AN116" s="513"/>
      <c r="AO116" s="513"/>
      <c r="AP116" s="513"/>
      <c r="AQ116" s="513"/>
      <c r="AR116" s="513"/>
      <c r="AS116" s="513"/>
      <c r="AT116" s="513"/>
      <c r="AU116" s="513"/>
      <c r="AW116" s="481" t="str">
        <f>$A$9</f>
        <v>H24</v>
      </c>
      <c r="AX116" s="481"/>
      <c r="AY116" s="482"/>
      <c r="AZ116" s="483"/>
      <c r="BA116" s="483"/>
      <c r="BB116" s="483"/>
      <c r="BC116" s="483"/>
      <c r="BD116" s="483"/>
      <c r="BE116" s="483"/>
      <c r="BF116" s="483">
        <f t="shared" si="92"/>
        <v>0</v>
      </c>
      <c r="BG116" s="483">
        <f t="shared" si="92"/>
        <v>0</v>
      </c>
      <c r="BH116" s="483">
        <f t="shared" si="92"/>
        <v>0</v>
      </c>
    </row>
    <row r="117" spans="1:60" x14ac:dyDescent="0.15">
      <c r="C117" s="479" t="s">
        <v>389</v>
      </c>
      <c r="D117" s="479" t="s">
        <v>390</v>
      </c>
      <c r="E117" s="479" t="s">
        <v>391</v>
      </c>
      <c r="F117" s="479" t="s">
        <v>389</v>
      </c>
      <c r="G117" s="479" t="s">
        <v>390</v>
      </c>
      <c r="H117" s="479" t="s">
        <v>391</v>
      </c>
      <c r="I117" s="479"/>
      <c r="J117" s="479"/>
      <c r="K117" s="479"/>
      <c r="AK117" s="512"/>
      <c r="AL117" s="514"/>
      <c r="AM117" s="515"/>
      <c r="AN117" s="515"/>
      <c r="AO117" s="515"/>
      <c r="AP117" s="515"/>
      <c r="AQ117" s="515"/>
      <c r="AR117" s="515"/>
      <c r="AS117" s="515"/>
      <c r="AT117" s="515"/>
      <c r="AU117" s="515"/>
      <c r="AW117" s="481" t="str">
        <f>$A$10</f>
        <v>H23</v>
      </c>
      <c r="AX117" s="481"/>
      <c r="AY117" s="482"/>
      <c r="AZ117" s="483"/>
      <c r="BA117" s="483"/>
      <c r="BB117" s="483"/>
      <c r="BC117" s="483"/>
      <c r="BD117" s="483"/>
      <c r="BE117" s="483"/>
      <c r="BF117" s="483">
        <f t="shared" si="92"/>
        <v>0</v>
      </c>
      <c r="BG117" s="483">
        <f t="shared" si="92"/>
        <v>0</v>
      </c>
      <c r="BH117" s="483">
        <f t="shared" si="92"/>
        <v>0</v>
      </c>
    </row>
    <row r="118" spans="1:60" x14ac:dyDescent="0.15">
      <c r="C118" s="520"/>
      <c r="D118" s="520"/>
      <c r="E118" s="520"/>
      <c r="F118" s="520"/>
      <c r="G118" s="520"/>
      <c r="H118" s="520"/>
      <c r="I118" s="520"/>
      <c r="J118" s="520"/>
      <c r="K118" s="520"/>
      <c r="AK118" s="512"/>
      <c r="AL118" s="516"/>
      <c r="AM118" s="515"/>
      <c r="AN118" s="515"/>
      <c r="AO118" s="515"/>
      <c r="AP118" s="515"/>
      <c r="AQ118" s="515"/>
      <c r="AR118" s="515"/>
      <c r="AS118" s="515"/>
      <c r="AT118" s="515"/>
      <c r="AU118" s="515"/>
      <c r="AW118" s="481" t="str">
        <f>$A$11</f>
        <v>H22</v>
      </c>
      <c r="AX118" s="481"/>
      <c r="AY118" s="482"/>
      <c r="AZ118" s="483"/>
      <c r="BA118" s="483"/>
      <c r="BB118" s="483"/>
      <c r="BC118" s="483"/>
      <c r="BD118" s="483"/>
      <c r="BE118" s="483"/>
      <c r="BF118" s="483">
        <f t="shared" si="92"/>
        <v>0</v>
      </c>
      <c r="BG118" s="483">
        <f t="shared" si="92"/>
        <v>0</v>
      </c>
      <c r="BH118" s="483">
        <f t="shared" si="92"/>
        <v>0</v>
      </c>
    </row>
    <row r="119" spans="1:60" x14ac:dyDescent="0.15">
      <c r="AK119" s="512"/>
      <c r="AL119" s="516"/>
      <c r="AM119" s="515"/>
      <c r="AN119" s="515"/>
      <c r="AO119" s="515"/>
      <c r="AP119" s="515"/>
      <c r="AQ119" s="515"/>
      <c r="AR119" s="515"/>
      <c r="AS119" s="515"/>
      <c r="AT119" s="515"/>
      <c r="AU119" s="515"/>
      <c r="AW119" s="481" t="str">
        <f>$A$12</f>
        <v>H21</v>
      </c>
      <c r="AX119" s="481"/>
      <c r="AY119" s="482"/>
      <c r="AZ119" s="483"/>
      <c r="BA119" s="483"/>
      <c r="BB119" s="483"/>
      <c r="BC119" s="483"/>
      <c r="BD119" s="483"/>
      <c r="BE119" s="483"/>
      <c r="BF119" s="483">
        <f t="shared" si="92"/>
        <v>0</v>
      </c>
      <c r="BG119" s="483">
        <f t="shared" si="92"/>
        <v>0</v>
      </c>
      <c r="BH119" s="483">
        <f t="shared" si="92"/>
        <v>0</v>
      </c>
    </row>
    <row r="120" spans="1:60" ht="25.5" x14ac:dyDescent="0.15">
      <c r="AK120" s="512"/>
      <c r="AL120" s="516"/>
      <c r="AM120" s="515"/>
      <c r="AN120" s="515"/>
      <c r="AO120" s="515"/>
      <c r="AP120" s="515"/>
      <c r="AQ120" s="515"/>
      <c r="AR120" s="515"/>
      <c r="AS120" s="515"/>
      <c r="AT120" s="515"/>
      <c r="AU120" s="515"/>
      <c r="AW120" s="492" t="s">
        <v>396</v>
      </c>
      <c r="AX120" s="507"/>
      <c r="AY120" s="493">
        <f t="shared" ref="AY120:BH120" si="93">ROUND(SUM(AY113:AY118),0)</f>
        <v>0</v>
      </c>
      <c r="AZ120" s="493">
        <f t="shared" si="93"/>
        <v>0</v>
      </c>
      <c r="BA120" s="493">
        <f t="shared" si="93"/>
        <v>0</v>
      </c>
      <c r="BB120" s="493">
        <f t="shared" si="93"/>
        <v>0</v>
      </c>
      <c r="BC120" s="493">
        <f t="shared" si="93"/>
        <v>0</v>
      </c>
      <c r="BD120" s="493">
        <f t="shared" si="93"/>
        <v>0</v>
      </c>
      <c r="BE120" s="493">
        <f t="shared" si="93"/>
        <v>0</v>
      </c>
      <c r="BF120" s="493">
        <f t="shared" si="93"/>
        <v>0</v>
      </c>
      <c r="BG120" s="493">
        <f t="shared" si="93"/>
        <v>0</v>
      </c>
      <c r="BH120" s="493">
        <f t="shared" si="93"/>
        <v>0</v>
      </c>
    </row>
    <row r="121" spans="1:60" ht="25.5" x14ac:dyDescent="0.15">
      <c r="AK121" s="512"/>
      <c r="AL121" s="516"/>
      <c r="AM121" s="515"/>
      <c r="AN121" s="515"/>
      <c r="AO121" s="515"/>
      <c r="AP121" s="515"/>
      <c r="AQ121" s="515"/>
      <c r="AR121" s="515"/>
      <c r="AS121" s="515"/>
      <c r="AT121" s="515"/>
      <c r="AU121" s="515"/>
      <c r="AW121" s="492" t="s">
        <v>397</v>
      </c>
      <c r="AX121" s="507"/>
      <c r="AY121" s="493">
        <f t="shared" ref="AY121:BH121" si="94">ROUND(SUM(AY115:AY119),0)</f>
        <v>0</v>
      </c>
      <c r="AZ121" s="493">
        <f t="shared" si="94"/>
        <v>0</v>
      </c>
      <c r="BA121" s="493">
        <f t="shared" si="94"/>
        <v>0</v>
      </c>
      <c r="BB121" s="493">
        <f t="shared" si="94"/>
        <v>0</v>
      </c>
      <c r="BC121" s="493">
        <f t="shared" si="94"/>
        <v>0</v>
      </c>
      <c r="BD121" s="493">
        <f t="shared" si="94"/>
        <v>0</v>
      </c>
      <c r="BE121" s="493">
        <f t="shared" si="94"/>
        <v>0</v>
      </c>
      <c r="BF121" s="493">
        <f t="shared" si="94"/>
        <v>0</v>
      </c>
      <c r="BG121" s="493">
        <f t="shared" si="94"/>
        <v>0</v>
      </c>
      <c r="BH121" s="493">
        <f t="shared" si="94"/>
        <v>0</v>
      </c>
    </row>
    <row r="122" spans="1:60" x14ac:dyDescent="0.15">
      <c r="D122" s="521" t="s">
        <v>417</v>
      </c>
      <c r="E122" s="521"/>
      <c r="F122" s="521"/>
      <c r="G122" s="521" t="s">
        <v>418</v>
      </c>
      <c r="I122" s="521"/>
      <c r="J122" s="521"/>
      <c r="AK122" s="512"/>
      <c r="AL122" s="516"/>
      <c r="AM122" s="515"/>
      <c r="AN122" s="515"/>
      <c r="AO122" s="515"/>
      <c r="AP122" s="515"/>
      <c r="AQ122" s="515"/>
      <c r="AR122" s="515"/>
      <c r="AS122" s="515"/>
      <c r="AT122" s="515"/>
      <c r="AU122" s="515"/>
    </row>
    <row r="123" spans="1:60" ht="14.25" x14ac:dyDescent="0.15">
      <c r="AK123" s="512"/>
      <c r="AL123" s="516"/>
      <c r="AM123" s="515"/>
      <c r="AN123" s="515"/>
      <c r="AO123" s="515"/>
      <c r="AP123" s="515"/>
      <c r="AQ123" s="515"/>
      <c r="AR123" s="515"/>
      <c r="AS123" s="515"/>
      <c r="AT123" s="515"/>
      <c r="AU123" s="515"/>
      <c r="AW123" s="470" t="s">
        <v>419</v>
      </c>
      <c r="AX123" s="475" t="s">
        <v>420</v>
      </c>
      <c r="AY123" s="476"/>
      <c r="AZ123" s="476"/>
      <c r="BA123" s="476"/>
    </row>
    <row r="124" spans="1:60" x14ac:dyDescent="0.15">
      <c r="Y124" s="517"/>
      <c r="Z124" s="510"/>
      <c r="AA124" s="510"/>
      <c r="AB124" s="510"/>
      <c r="AC124" s="510"/>
      <c r="AD124" s="510"/>
      <c r="AE124" s="510"/>
      <c r="AF124" s="510"/>
      <c r="AG124" s="510"/>
      <c r="AH124" s="510"/>
      <c r="AI124" s="510"/>
      <c r="AK124" s="504"/>
      <c r="AL124" s="505"/>
      <c r="AM124" s="506"/>
      <c r="AN124" s="506"/>
      <c r="AO124" s="506"/>
      <c r="AP124" s="506"/>
      <c r="AQ124" s="506"/>
      <c r="AR124" s="506"/>
      <c r="AS124" s="506"/>
      <c r="AT124" s="506"/>
      <c r="AU124" s="506"/>
      <c r="AW124" s="1213"/>
      <c r="AX124" s="1214"/>
      <c r="AY124" s="1215"/>
      <c r="AZ124" s="1210" t="s">
        <v>400</v>
      </c>
      <c r="BA124" s="1211"/>
      <c r="BB124" s="1212"/>
      <c r="BC124" s="1210" t="s">
        <v>377</v>
      </c>
      <c r="BD124" s="1211"/>
      <c r="BE124" s="1212"/>
      <c r="BF124" s="1210" t="s">
        <v>96</v>
      </c>
      <c r="BG124" s="1211"/>
      <c r="BH124" s="1212"/>
    </row>
    <row r="125" spans="1:60" x14ac:dyDescent="0.15">
      <c r="M125" s="517"/>
      <c r="N125" s="510"/>
      <c r="O125" s="510"/>
      <c r="P125" s="510"/>
      <c r="Q125" s="510"/>
      <c r="R125" s="510"/>
      <c r="S125" s="510"/>
      <c r="T125" s="510"/>
      <c r="U125" s="510"/>
      <c r="V125" s="510"/>
      <c r="W125" s="510"/>
      <c r="AK125" s="504"/>
      <c r="AL125" s="505"/>
      <c r="AM125" s="506"/>
      <c r="AN125" s="506"/>
      <c r="AO125" s="506"/>
      <c r="AP125" s="506"/>
      <c r="AQ125" s="506"/>
      <c r="AR125" s="506"/>
      <c r="AS125" s="506"/>
      <c r="AT125" s="506"/>
      <c r="AU125" s="506"/>
      <c r="AW125" s="508" t="s">
        <v>387</v>
      </c>
      <c r="AX125" s="508"/>
      <c r="AY125" s="479" t="s">
        <v>388</v>
      </c>
      <c r="AZ125" s="479" t="s">
        <v>389</v>
      </c>
      <c r="BA125" s="479" t="s">
        <v>390</v>
      </c>
      <c r="BB125" s="479" t="s">
        <v>391</v>
      </c>
      <c r="BC125" s="479" t="s">
        <v>389</v>
      </c>
      <c r="BD125" s="479" t="s">
        <v>390</v>
      </c>
      <c r="BE125" s="479" t="s">
        <v>391</v>
      </c>
      <c r="BF125" s="479" t="s">
        <v>389</v>
      </c>
      <c r="BG125" s="479" t="s">
        <v>390</v>
      </c>
      <c r="BH125" s="479" t="s">
        <v>391</v>
      </c>
    </row>
    <row r="126" spans="1:60" x14ac:dyDescent="0.15">
      <c r="AK126" s="518"/>
      <c r="AL126" s="519"/>
      <c r="AM126" s="519"/>
      <c r="AN126" s="519"/>
      <c r="AO126" s="519"/>
      <c r="AP126" s="519"/>
      <c r="AQ126" s="519"/>
      <c r="AR126" s="519"/>
      <c r="AS126" s="519"/>
      <c r="AT126" s="519"/>
      <c r="AU126" s="519"/>
      <c r="AW126" s="484" t="str">
        <f>$A$6</f>
        <v>Ｈ27</v>
      </c>
      <c r="AX126" s="481" t="s">
        <v>394</v>
      </c>
      <c r="AY126" s="482"/>
      <c r="AZ126" s="483"/>
      <c r="BA126" s="483"/>
      <c r="BB126" s="483"/>
      <c r="BC126" s="483"/>
      <c r="BD126" s="483"/>
      <c r="BE126" s="483"/>
      <c r="BF126" s="483">
        <f t="shared" ref="BF126:BH134" si="95">ROUND(SUM(AZ126,BC126),0)</f>
        <v>0</v>
      </c>
      <c r="BG126" s="483">
        <f t="shared" si="95"/>
        <v>0</v>
      </c>
      <c r="BH126" s="483">
        <f t="shared" si="95"/>
        <v>0</v>
      </c>
    </row>
    <row r="127" spans="1:60" x14ac:dyDescent="0.15">
      <c r="AW127" s="487"/>
      <c r="AX127" s="481" t="s">
        <v>395</v>
      </c>
      <c r="AY127" s="482"/>
      <c r="AZ127" s="483"/>
      <c r="BA127" s="483"/>
      <c r="BB127" s="483"/>
      <c r="BC127" s="483"/>
      <c r="BD127" s="483"/>
      <c r="BE127" s="483"/>
      <c r="BF127" s="483">
        <f t="shared" si="95"/>
        <v>0</v>
      </c>
      <c r="BG127" s="483">
        <f t="shared" si="95"/>
        <v>0</v>
      </c>
      <c r="BH127" s="483">
        <f t="shared" si="95"/>
        <v>0</v>
      </c>
    </row>
    <row r="128" spans="1:60" x14ac:dyDescent="0.15">
      <c r="AW128" s="484" t="str">
        <f>$A$7</f>
        <v>H26</v>
      </c>
      <c r="AX128" s="481" t="s">
        <v>394</v>
      </c>
      <c r="AY128" s="482"/>
      <c r="AZ128" s="483"/>
      <c r="BA128" s="483"/>
      <c r="BB128" s="483"/>
      <c r="BC128" s="483"/>
      <c r="BD128" s="483"/>
      <c r="BE128" s="483"/>
      <c r="BF128" s="483">
        <f t="shared" si="95"/>
        <v>0</v>
      </c>
      <c r="BG128" s="483">
        <f t="shared" si="95"/>
        <v>0</v>
      </c>
      <c r="BH128" s="483">
        <f t="shared" si="95"/>
        <v>0</v>
      </c>
    </row>
    <row r="129" spans="37:60" x14ac:dyDescent="0.15">
      <c r="AW129" s="488"/>
      <c r="AX129" s="481" t="s">
        <v>395</v>
      </c>
      <c r="AY129" s="482"/>
      <c r="AZ129" s="483"/>
      <c r="BA129" s="483"/>
      <c r="BB129" s="483"/>
      <c r="BC129" s="483"/>
      <c r="BD129" s="483"/>
      <c r="BE129" s="483"/>
      <c r="BF129" s="483">
        <f t="shared" si="95"/>
        <v>0</v>
      </c>
      <c r="BG129" s="483">
        <f t="shared" si="95"/>
        <v>0</v>
      </c>
      <c r="BH129" s="483">
        <f t="shared" si="95"/>
        <v>0</v>
      </c>
    </row>
    <row r="130" spans="37:60" x14ac:dyDescent="0.15">
      <c r="AW130" s="489" t="str">
        <f>$A$8</f>
        <v>H25</v>
      </c>
      <c r="AX130" s="481"/>
      <c r="AY130" s="482"/>
      <c r="AZ130" s="483"/>
      <c r="BA130" s="483"/>
      <c r="BB130" s="483"/>
      <c r="BC130" s="483"/>
      <c r="BD130" s="483"/>
      <c r="BE130" s="483"/>
      <c r="BF130" s="483">
        <f t="shared" si="95"/>
        <v>0</v>
      </c>
      <c r="BG130" s="483">
        <f t="shared" si="95"/>
        <v>0</v>
      </c>
      <c r="BH130" s="483">
        <f t="shared" si="95"/>
        <v>0</v>
      </c>
    </row>
    <row r="131" spans="37:60" x14ac:dyDescent="0.15">
      <c r="AW131" s="481" t="str">
        <f>$A$9</f>
        <v>H24</v>
      </c>
      <c r="AX131" s="481"/>
      <c r="AY131" s="482"/>
      <c r="AZ131" s="483"/>
      <c r="BA131" s="483"/>
      <c r="BB131" s="483"/>
      <c r="BC131" s="483"/>
      <c r="BD131" s="483"/>
      <c r="BE131" s="483"/>
      <c r="BF131" s="483">
        <f t="shared" si="95"/>
        <v>0</v>
      </c>
      <c r="BG131" s="483">
        <f t="shared" si="95"/>
        <v>0</v>
      </c>
      <c r="BH131" s="483">
        <f t="shared" si="95"/>
        <v>0</v>
      </c>
    </row>
    <row r="132" spans="37:60" x14ac:dyDescent="0.15">
      <c r="AW132" s="481" t="str">
        <f>$A$10</f>
        <v>H23</v>
      </c>
      <c r="AX132" s="481"/>
      <c r="AY132" s="482"/>
      <c r="AZ132" s="483"/>
      <c r="BA132" s="483"/>
      <c r="BB132" s="483"/>
      <c r="BC132" s="483"/>
      <c r="BD132" s="483"/>
      <c r="BE132" s="483"/>
      <c r="BF132" s="483">
        <f t="shared" si="95"/>
        <v>0</v>
      </c>
      <c r="BG132" s="483">
        <f t="shared" si="95"/>
        <v>0</v>
      </c>
      <c r="BH132" s="483">
        <f t="shared" si="95"/>
        <v>0</v>
      </c>
    </row>
    <row r="133" spans="37:60" x14ac:dyDescent="0.15">
      <c r="AW133" s="481" t="str">
        <f>$A$11</f>
        <v>H22</v>
      </c>
      <c r="AX133" s="481"/>
      <c r="AY133" s="482"/>
      <c r="AZ133" s="483"/>
      <c r="BA133" s="483"/>
      <c r="BB133" s="483"/>
      <c r="BC133" s="483"/>
      <c r="BD133" s="483"/>
      <c r="BE133" s="483"/>
      <c r="BF133" s="483">
        <f t="shared" si="95"/>
        <v>0</v>
      </c>
      <c r="BG133" s="483">
        <f t="shared" si="95"/>
        <v>0</v>
      </c>
      <c r="BH133" s="483">
        <f t="shared" si="95"/>
        <v>0</v>
      </c>
    </row>
    <row r="134" spans="37:60" x14ac:dyDescent="0.15">
      <c r="AW134" s="481" t="str">
        <f>$A$12</f>
        <v>H21</v>
      </c>
      <c r="AX134" s="481"/>
      <c r="AY134" s="482"/>
      <c r="AZ134" s="483"/>
      <c r="BA134" s="483"/>
      <c r="BB134" s="483"/>
      <c r="BC134" s="483"/>
      <c r="BD134" s="483"/>
      <c r="BE134" s="483"/>
      <c r="BF134" s="483">
        <f t="shared" si="95"/>
        <v>0</v>
      </c>
      <c r="BG134" s="483">
        <f t="shared" si="95"/>
        <v>0</v>
      </c>
      <c r="BH134" s="483">
        <f t="shared" si="95"/>
        <v>0</v>
      </c>
    </row>
    <row r="135" spans="37:60" ht="25.5" x14ac:dyDescent="0.15">
      <c r="AW135" s="492" t="s">
        <v>396</v>
      </c>
      <c r="AX135" s="507"/>
      <c r="AY135" s="493">
        <f t="shared" ref="AY135:BH135" si="96">ROUND(SUM(AY128:AY133),0)</f>
        <v>0</v>
      </c>
      <c r="AZ135" s="493">
        <f t="shared" si="96"/>
        <v>0</v>
      </c>
      <c r="BA135" s="493">
        <f t="shared" si="96"/>
        <v>0</v>
      </c>
      <c r="BB135" s="493">
        <f t="shared" si="96"/>
        <v>0</v>
      </c>
      <c r="BC135" s="493">
        <f t="shared" si="96"/>
        <v>0</v>
      </c>
      <c r="BD135" s="493">
        <f t="shared" si="96"/>
        <v>0</v>
      </c>
      <c r="BE135" s="493">
        <f t="shared" si="96"/>
        <v>0</v>
      </c>
      <c r="BF135" s="493">
        <f t="shared" si="96"/>
        <v>0</v>
      </c>
      <c r="BG135" s="493">
        <f t="shared" si="96"/>
        <v>0</v>
      </c>
      <c r="BH135" s="493">
        <f t="shared" si="96"/>
        <v>0</v>
      </c>
    </row>
    <row r="136" spans="37:60" ht="25.5" x14ac:dyDescent="0.15">
      <c r="AW136" s="492" t="s">
        <v>397</v>
      </c>
      <c r="AX136" s="507"/>
      <c r="AY136" s="493">
        <f t="shared" ref="AY136:BH136" si="97">ROUND(SUM(AY130:AY134),0)</f>
        <v>0</v>
      </c>
      <c r="AZ136" s="493">
        <f t="shared" si="97"/>
        <v>0</v>
      </c>
      <c r="BA136" s="493">
        <f t="shared" si="97"/>
        <v>0</v>
      </c>
      <c r="BB136" s="493">
        <f t="shared" si="97"/>
        <v>0</v>
      </c>
      <c r="BC136" s="493">
        <f t="shared" si="97"/>
        <v>0</v>
      </c>
      <c r="BD136" s="493">
        <f t="shared" si="97"/>
        <v>0</v>
      </c>
      <c r="BE136" s="493">
        <f t="shared" si="97"/>
        <v>0</v>
      </c>
      <c r="BF136" s="493">
        <f t="shared" si="97"/>
        <v>0</v>
      </c>
      <c r="BG136" s="493">
        <f t="shared" si="97"/>
        <v>0</v>
      </c>
      <c r="BH136" s="493">
        <f t="shared" si="97"/>
        <v>0</v>
      </c>
    </row>
    <row r="137" spans="37:60" x14ac:dyDescent="0.15">
      <c r="AK137" s="517"/>
      <c r="AL137" s="510"/>
      <c r="AM137" s="510"/>
      <c r="AN137" s="510"/>
      <c r="AO137" s="510"/>
      <c r="AP137" s="510"/>
      <c r="AQ137" s="510"/>
      <c r="AR137" s="510"/>
      <c r="AS137" s="510"/>
      <c r="AT137" s="510"/>
      <c r="AU137" s="510"/>
    </row>
    <row r="138" spans="37:60" ht="14.25" x14ac:dyDescent="0.15">
      <c r="AW138" s="470" t="s">
        <v>421</v>
      </c>
      <c r="AX138" s="475" t="s">
        <v>422</v>
      </c>
      <c r="AY138" s="476"/>
      <c r="AZ138" s="476"/>
      <c r="BA138" s="476"/>
    </row>
    <row r="139" spans="37:60" x14ac:dyDescent="0.15">
      <c r="AW139" s="1213"/>
      <c r="AX139" s="1214"/>
      <c r="AY139" s="1215"/>
      <c r="AZ139" s="1210" t="s">
        <v>400</v>
      </c>
      <c r="BA139" s="1211"/>
      <c r="BB139" s="1212"/>
      <c r="BC139" s="1210" t="s">
        <v>377</v>
      </c>
      <c r="BD139" s="1211"/>
      <c r="BE139" s="1212"/>
      <c r="BF139" s="1210" t="s">
        <v>96</v>
      </c>
      <c r="BG139" s="1211"/>
      <c r="BH139" s="1212"/>
    </row>
    <row r="140" spans="37:60" x14ac:dyDescent="0.15">
      <c r="AW140" s="508" t="s">
        <v>387</v>
      </c>
      <c r="AX140" s="508"/>
      <c r="AY140" s="479" t="s">
        <v>388</v>
      </c>
      <c r="AZ140" s="479" t="s">
        <v>389</v>
      </c>
      <c r="BA140" s="479" t="s">
        <v>390</v>
      </c>
      <c r="BB140" s="479" t="s">
        <v>391</v>
      </c>
      <c r="BC140" s="479" t="s">
        <v>389</v>
      </c>
      <c r="BD140" s="479" t="s">
        <v>390</v>
      </c>
      <c r="BE140" s="479" t="s">
        <v>391</v>
      </c>
      <c r="BF140" s="479" t="s">
        <v>389</v>
      </c>
      <c r="BG140" s="479" t="s">
        <v>390</v>
      </c>
      <c r="BH140" s="479" t="s">
        <v>391</v>
      </c>
    </row>
    <row r="141" spans="37:60" x14ac:dyDescent="0.15">
      <c r="AW141" s="484" t="str">
        <f>$A$6</f>
        <v>Ｈ27</v>
      </c>
      <c r="AX141" s="481" t="s">
        <v>394</v>
      </c>
      <c r="AY141" s="482"/>
      <c r="AZ141" s="483"/>
      <c r="BA141" s="483"/>
      <c r="BB141" s="483"/>
      <c r="BC141" s="483"/>
      <c r="BD141" s="483"/>
      <c r="BE141" s="483"/>
      <c r="BF141" s="483">
        <f t="shared" ref="BF141:BH149" si="98">ROUND(SUM(AZ141,BC141),0)</f>
        <v>0</v>
      </c>
      <c r="BG141" s="483">
        <f t="shared" si="98"/>
        <v>0</v>
      </c>
      <c r="BH141" s="483">
        <f t="shared" si="98"/>
        <v>0</v>
      </c>
    </row>
    <row r="142" spans="37:60" x14ac:dyDescent="0.15">
      <c r="AW142" s="487"/>
      <c r="AX142" s="481" t="s">
        <v>395</v>
      </c>
      <c r="AY142" s="482"/>
      <c r="AZ142" s="483"/>
      <c r="BA142" s="483"/>
      <c r="BB142" s="483"/>
      <c r="BC142" s="483"/>
      <c r="BD142" s="483"/>
      <c r="BE142" s="483"/>
      <c r="BF142" s="483">
        <f t="shared" si="98"/>
        <v>0</v>
      </c>
      <c r="BG142" s="483">
        <f t="shared" si="98"/>
        <v>0</v>
      </c>
      <c r="BH142" s="483">
        <f t="shared" si="98"/>
        <v>0</v>
      </c>
    </row>
    <row r="143" spans="37:60" x14ac:dyDescent="0.15">
      <c r="AW143" s="484" t="str">
        <f>$A$7</f>
        <v>H26</v>
      </c>
      <c r="AX143" s="481" t="s">
        <v>394</v>
      </c>
      <c r="AY143" s="482"/>
      <c r="AZ143" s="483"/>
      <c r="BA143" s="483"/>
      <c r="BB143" s="483"/>
      <c r="BC143" s="483"/>
      <c r="BD143" s="483"/>
      <c r="BE143" s="483"/>
      <c r="BF143" s="483">
        <f t="shared" si="98"/>
        <v>0</v>
      </c>
      <c r="BG143" s="483">
        <f t="shared" si="98"/>
        <v>0</v>
      </c>
      <c r="BH143" s="483">
        <f t="shared" si="98"/>
        <v>0</v>
      </c>
    </row>
    <row r="144" spans="37:60" x14ac:dyDescent="0.15">
      <c r="AW144" s="488"/>
      <c r="AX144" s="481" t="s">
        <v>395</v>
      </c>
      <c r="AY144" s="482"/>
      <c r="AZ144" s="483"/>
      <c r="BA144" s="483"/>
      <c r="BB144" s="483"/>
      <c r="BC144" s="483"/>
      <c r="BD144" s="483"/>
      <c r="BE144" s="483"/>
      <c r="BF144" s="483">
        <f t="shared" si="98"/>
        <v>0</v>
      </c>
      <c r="BG144" s="483">
        <f t="shared" si="98"/>
        <v>0</v>
      </c>
      <c r="BH144" s="483">
        <f t="shared" si="98"/>
        <v>0</v>
      </c>
    </row>
    <row r="145" spans="37:60" x14ac:dyDescent="0.15">
      <c r="AW145" s="489" t="str">
        <f>$A$8</f>
        <v>H25</v>
      </c>
      <c r="AX145" s="481"/>
      <c r="AY145" s="482"/>
      <c r="AZ145" s="483"/>
      <c r="BA145" s="483"/>
      <c r="BB145" s="483"/>
      <c r="BC145" s="483"/>
      <c r="BD145" s="483"/>
      <c r="BE145" s="483"/>
      <c r="BF145" s="483">
        <f t="shared" si="98"/>
        <v>0</v>
      </c>
      <c r="BG145" s="483">
        <f t="shared" si="98"/>
        <v>0</v>
      </c>
      <c r="BH145" s="483">
        <f t="shared" si="98"/>
        <v>0</v>
      </c>
    </row>
    <row r="146" spans="37:60" x14ac:dyDescent="0.15">
      <c r="AW146" s="481" t="str">
        <f>$A$9</f>
        <v>H24</v>
      </c>
      <c r="AX146" s="481"/>
      <c r="AY146" s="482"/>
      <c r="AZ146" s="483"/>
      <c r="BA146" s="483"/>
      <c r="BB146" s="483"/>
      <c r="BC146" s="483"/>
      <c r="BD146" s="483"/>
      <c r="BE146" s="483"/>
      <c r="BF146" s="483">
        <f t="shared" si="98"/>
        <v>0</v>
      </c>
      <c r="BG146" s="483">
        <f t="shared" si="98"/>
        <v>0</v>
      </c>
      <c r="BH146" s="483">
        <f t="shared" si="98"/>
        <v>0</v>
      </c>
    </row>
    <row r="147" spans="37:60" x14ac:dyDescent="0.15">
      <c r="AW147" s="481" t="str">
        <f>$A$10</f>
        <v>H23</v>
      </c>
      <c r="AX147" s="481"/>
      <c r="AY147" s="482"/>
      <c r="AZ147" s="483"/>
      <c r="BA147" s="483"/>
      <c r="BB147" s="483"/>
      <c r="BC147" s="483"/>
      <c r="BD147" s="483"/>
      <c r="BE147" s="483"/>
      <c r="BF147" s="483">
        <f t="shared" si="98"/>
        <v>0</v>
      </c>
      <c r="BG147" s="483">
        <f t="shared" si="98"/>
        <v>0</v>
      </c>
      <c r="BH147" s="483">
        <f t="shared" si="98"/>
        <v>0</v>
      </c>
    </row>
    <row r="148" spans="37:60" x14ac:dyDescent="0.15">
      <c r="AK148" s="517"/>
      <c r="AL148" s="510"/>
      <c r="AM148" s="510"/>
      <c r="AN148" s="510"/>
      <c r="AO148" s="510"/>
      <c r="AP148" s="510"/>
      <c r="AQ148" s="510"/>
      <c r="AR148" s="510"/>
      <c r="AS148" s="510"/>
      <c r="AT148" s="510"/>
      <c r="AU148" s="510"/>
      <c r="AW148" s="481" t="str">
        <f>$A$11</f>
        <v>H22</v>
      </c>
      <c r="AX148" s="481"/>
      <c r="AY148" s="482"/>
      <c r="AZ148" s="483"/>
      <c r="BA148" s="483"/>
      <c r="BB148" s="483"/>
      <c r="BC148" s="483"/>
      <c r="BD148" s="483"/>
      <c r="BE148" s="483"/>
      <c r="BF148" s="483">
        <f t="shared" si="98"/>
        <v>0</v>
      </c>
      <c r="BG148" s="483">
        <f t="shared" si="98"/>
        <v>0</v>
      </c>
      <c r="BH148" s="483">
        <f t="shared" si="98"/>
        <v>0</v>
      </c>
    </row>
    <row r="149" spans="37:60" x14ac:dyDescent="0.15">
      <c r="AW149" s="481" t="str">
        <f>$A$12</f>
        <v>H21</v>
      </c>
      <c r="AX149" s="481"/>
      <c r="AY149" s="482"/>
      <c r="AZ149" s="483"/>
      <c r="BA149" s="483"/>
      <c r="BB149" s="483"/>
      <c r="BC149" s="483"/>
      <c r="BD149" s="483"/>
      <c r="BE149" s="483"/>
      <c r="BF149" s="483">
        <f t="shared" si="98"/>
        <v>0</v>
      </c>
      <c r="BG149" s="483">
        <f t="shared" si="98"/>
        <v>0</v>
      </c>
      <c r="BH149" s="483">
        <f t="shared" si="98"/>
        <v>0</v>
      </c>
    </row>
    <row r="150" spans="37:60" ht="25.5" x14ac:dyDescent="0.15">
      <c r="AW150" s="492" t="s">
        <v>396</v>
      </c>
      <c r="AX150" s="507"/>
      <c r="AY150" s="493">
        <f t="shared" ref="AY150:BH150" si="99">ROUND(SUM(AY143:AY148),0)</f>
        <v>0</v>
      </c>
      <c r="AZ150" s="493">
        <f t="shared" si="99"/>
        <v>0</v>
      </c>
      <c r="BA150" s="493">
        <f t="shared" si="99"/>
        <v>0</v>
      </c>
      <c r="BB150" s="493">
        <f t="shared" si="99"/>
        <v>0</v>
      </c>
      <c r="BC150" s="493">
        <f t="shared" si="99"/>
        <v>0</v>
      </c>
      <c r="BD150" s="493">
        <f t="shared" si="99"/>
        <v>0</v>
      </c>
      <c r="BE150" s="493">
        <f t="shared" si="99"/>
        <v>0</v>
      </c>
      <c r="BF150" s="493">
        <f t="shared" si="99"/>
        <v>0</v>
      </c>
      <c r="BG150" s="493">
        <f t="shared" si="99"/>
        <v>0</v>
      </c>
      <c r="BH150" s="493">
        <f t="shared" si="99"/>
        <v>0</v>
      </c>
    </row>
    <row r="151" spans="37:60" ht="25.5" x14ac:dyDescent="0.15">
      <c r="AW151" s="492" t="s">
        <v>397</v>
      </c>
      <c r="AX151" s="507"/>
      <c r="AY151" s="493">
        <f t="shared" ref="AY151:BH151" si="100">ROUND(SUM(AY145:AY149),0)</f>
        <v>0</v>
      </c>
      <c r="AZ151" s="493">
        <f t="shared" si="100"/>
        <v>0</v>
      </c>
      <c r="BA151" s="493">
        <f t="shared" si="100"/>
        <v>0</v>
      </c>
      <c r="BB151" s="493">
        <f t="shared" si="100"/>
        <v>0</v>
      </c>
      <c r="BC151" s="493">
        <f t="shared" si="100"/>
        <v>0</v>
      </c>
      <c r="BD151" s="493">
        <f t="shared" si="100"/>
        <v>0</v>
      </c>
      <c r="BE151" s="493">
        <f t="shared" si="100"/>
        <v>0</v>
      </c>
      <c r="BF151" s="493">
        <f t="shared" si="100"/>
        <v>0</v>
      </c>
      <c r="BG151" s="493">
        <f t="shared" si="100"/>
        <v>0</v>
      </c>
      <c r="BH151" s="493">
        <f t="shared" si="100"/>
        <v>0</v>
      </c>
    </row>
    <row r="153" spans="37:60" ht="14.25" x14ac:dyDescent="0.15">
      <c r="AW153" s="470" t="s">
        <v>423</v>
      </c>
      <c r="AX153" s="475" t="s">
        <v>424</v>
      </c>
      <c r="AY153" s="476"/>
      <c r="AZ153" s="476"/>
      <c r="BA153" s="476"/>
      <c r="BB153" s="476"/>
    </row>
    <row r="154" spans="37:60" x14ac:dyDescent="0.15">
      <c r="AW154" s="1213"/>
      <c r="AX154" s="1214"/>
      <c r="AY154" s="1215"/>
      <c r="AZ154" s="1210" t="s">
        <v>400</v>
      </c>
      <c r="BA154" s="1211"/>
      <c r="BB154" s="1212"/>
      <c r="BC154" s="1210" t="s">
        <v>377</v>
      </c>
      <c r="BD154" s="1211"/>
      <c r="BE154" s="1212"/>
      <c r="BF154" s="1210" t="s">
        <v>96</v>
      </c>
      <c r="BG154" s="1211"/>
      <c r="BH154" s="1212"/>
    </row>
    <row r="155" spans="37:60" x14ac:dyDescent="0.15">
      <c r="AW155" s="508" t="s">
        <v>387</v>
      </c>
      <c r="AX155" s="508"/>
      <c r="AY155" s="479" t="s">
        <v>388</v>
      </c>
      <c r="AZ155" s="479" t="s">
        <v>389</v>
      </c>
      <c r="BA155" s="479" t="s">
        <v>390</v>
      </c>
      <c r="BB155" s="479" t="s">
        <v>391</v>
      </c>
      <c r="BC155" s="479" t="s">
        <v>389</v>
      </c>
      <c r="BD155" s="479" t="s">
        <v>390</v>
      </c>
      <c r="BE155" s="479" t="s">
        <v>391</v>
      </c>
      <c r="BF155" s="479" t="s">
        <v>389</v>
      </c>
      <c r="BG155" s="479" t="s">
        <v>390</v>
      </c>
      <c r="BH155" s="479" t="s">
        <v>391</v>
      </c>
    </row>
    <row r="156" spans="37:60" x14ac:dyDescent="0.15">
      <c r="AW156" s="481" t="str">
        <f>$A$6</f>
        <v>Ｈ27</v>
      </c>
      <c r="AX156" s="481"/>
      <c r="AY156" s="482"/>
      <c r="AZ156" s="483"/>
      <c r="BA156" s="483"/>
      <c r="BB156" s="483"/>
      <c r="BC156" s="483"/>
      <c r="BD156" s="483"/>
      <c r="BE156" s="483"/>
      <c r="BF156" s="483">
        <f t="shared" ref="BF156:BH162" si="101">ROUND(SUM(AZ156,BC156),0)</f>
        <v>0</v>
      </c>
      <c r="BG156" s="483">
        <f t="shared" si="101"/>
        <v>0</v>
      </c>
      <c r="BH156" s="483">
        <f t="shared" si="101"/>
        <v>0</v>
      </c>
    </row>
    <row r="157" spans="37:60" x14ac:dyDescent="0.15">
      <c r="AW157" s="481" t="str">
        <f>$A$7</f>
        <v>H26</v>
      </c>
      <c r="AX157" s="481"/>
      <c r="AY157" s="482"/>
      <c r="AZ157" s="483"/>
      <c r="BA157" s="483"/>
      <c r="BB157" s="483"/>
      <c r="BC157" s="483"/>
      <c r="BD157" s="483"/>
      <c r="BE157" s="483"/>
      <c r="BF157" s="483">
        <f t="shared" si="101"/>
        <v>0</v>
      </c>
      <c r="BG157" s="483">
        <f t="shared" si="101"/>
        <v>0</v>
      </c>
      <c r="BH157" s="483">
        <f t="shared" si="101"/>
        <v>0</v>
      </c>
    </row>
    <row r="158" spans="37:60" x14ac:dyDescent="0.15">
      <c r="AW158" s="481" t="str">
        <f>$A$8</f>
        <v>H25</v>
      </c>
      <c r="AX158" s="481"/>
      <c r="AY158" s="482"/>
      <c r="AZ158" s="483"/>
      <c r="BA158" s="483"/>
      <c r="BB158" s="483"/>
      <c r="BC158" s="483"/>
      <c r="BD158" s="483"/>
      <c r="BE158" s="483"/>
      <c r="BF158" s="483">
        <f t="shared" si="101"/>
        <v>0</v>
      </c>
      <c r="BG158" s="483">
        <f t="shared" si="101"/>
        <v>0</v>
      </c>
      <c r="BH158" s="483">
        <f t="shared" si="101"/>
        <v>0</v>
      </c>
    </row>
    <row r="159" spans="37:60" x14ac:dyDescent="0.15">
      <c r="AW159" s="481" t="str">
        <f>$A$9</f>
        <v>H24</v>
      </c>
      <c r="AX159" s="481"/>
      <c r="AY159" s="482"/>
      <c r="AZ159" s="483"/>
      <c r="BA159" s="483"/>
      <c r="BB159" s="483"/>
      <c r="BC159" s="483"/>
      <c r="BD159" s="483"/>
      <c r="BE159" s="483"/>
      <c r="BF159" s="483">
        <f t="shared" si="101"/>
        <v>0</v>
      </c>
      <c r="BG159" s="483">
        <f t="shared" si="101"/>
        <v>0</v>
      </c>
      <c r="BH159" s="483">
        <f t="shared" si="101"/>
        <v>0</v>
      </c>
    </row>
    <row r="160" spans="37:60" x14ac:dyDescent="0.15">
      <c r="AW160" s="481" t="str">
        <f>$A$10</f>
        <v>H23</v>
      </c>
      <c r="AX160" s="481"/>
      <c r="AY160" s="482"/>
      <c r="AZ160" s="483"/>
      <c r="BA160" s="483"/>
      <c r="BB160" s="483"/>
      <c r="BC160" s="483"/>
      <c r="BD160" s="483"/>
      <c r="BE160" s="483"/>
      <c r="BF160" s="483">
        <f t="shared" si="101"/>
        <v>0</v>
      </c>
      <c r="BG160" s="483">
        <f t="shared" si="101"/>
        <v>0</v>
      </c>
      <c r="BH160" s="483">
        <f t="shared" si="101"/>
        <v>0</v>
      </c>
    </row>
    <row r="161" spans="49:60" x14ac:dyDescent="0.15">
      <c r="AW161" s="481" t="str">
        <f>$A$11</f>
        <v>H22</v>
      </c>
      <c r="AX161" s="481"/>
      <c r="AY161" s="482"/>
      <c r="AZ161" s="483"/>
      <c r="BA161" s="483"/>
      <c r="BB161" s="483"/>
      <c r="BC161" s="483"/>
      <c r="BD161" s="483"/>
      <c r="BE161" s="483"/>
      <c r="BF161" s="483">
        <f t="shared" si="101"/>
        <v>0</v>
      </c>
      <c r="BG161" s="483">
        <f t="shared" si="101"/>
        <v>0</v>
      </c>
      <c r="BH161" s="483">
        <f t="shared" si="101"/>
        <v>0</v>
      </c>
    </row>
    <row r="162" spans="49:60" x14ac:dyDescent="0.15">
      <c r="AW162" s="481" t="str">
        <f>$A$12</f>
        <v>H21</v>
      </c>
      <c r="AX162" s="481"/>
      <c r="AY162" s="482"/>
      <c r="AZ162" s="483"/>
      <c r="BA162" s="483"/>
      <c r="BB162" s="483"/>
      <c r="BC162" s="483"/>
      <c r="BD162" s="483"/>
      <c r="BE162" s="483"/>
      <c r="BF162" s="483">
        <f t="shared" si="101"/>
        <v>0</v>
      </c>
      <c r="BG162" s="483">
        <f t="shared" si="101"/>
        <v>0</v>
      </c>
      <c r="BH162" s="483">
        <f t="shared" si="101"/>
        <v>0</v>
      </c>
    </row>
    <row r="163" spans="49:60" ht="25.5" x14ac:dyDescent="0.15">
      <c r="AW163" s="492" t="s">
        <v>396</v>
      </c>
      <c r="AX163" s="507"/>
      <c r="AY163" s="493">
        <f t="shared" ref="AY163:BH163" si="102">ROUND(SUM(AY157:AY161),0)</f>
        <v>0</v>
      </c>
      <c r="AZ163" s="493">
        <f t="shared" si="102"/>
        <v>0</v>
      </c>
      <c r="BA163" s="493">
        <f t="shared" si="102"/>
        <v>0</v>
      </c>
      <c r="BB163" s="493">
        <f t="shared" si="102"/>
        <v>0</v>
      </c>
      <c r="BC163" s="493">
        <f t="shared" si="102"/>
        <v>0</v>
      </c>
      <c r="BD163" s="493">
        <f t="shared" si="102"/>
        <v>0</v>
      </c>
      <c r="BE163" s="493">
        <f t="shared" si="102"/>
        <v>0</v>
      </c>
      <c r="BF163" s="493">
        <f t="shared" si="102"/>
        <v>0</v>
      </c>
      <c r="BG163" s="493">
        <f t="shared" si="102"/>
        <v>0</v>
      </c>
      <c r="BH163" s="493">
        <f t="shared" si="102"/>
        <v>0</v>
      </c>
    </row>
    <row r="164" spans="49:60" ht="25.5" x14ac:dyDescent="0.15">
      <c r="AW164" s="492" t="s">
        <v>397</v>
      </c>
      <c r="AX164" s="507"/>
      <c r="AY164" s="493">
        <f t="shared" ref="AY164:BH164" si="103">ROUND(SUM(AY158:AY162),0)</f>
        <v>0</v>
      </c>
      <c r="AZ164" s="493">
        <f t="shared" si="103"/>
        <v>0</v>
      </c>
      <c r="BA164" s="493">
        <f t="shared" si="103"/>
        <v>0</v>
      </c>
      <c r="BB164" s="493">
        <f t="shared" si="103"/>
        <v>0</v>
      </c>
      <c r="BC164" s="493">
        <f t="shared" si="103"/>
        <v>0</v>
      </c>
      <c r="BD164" s="493">
        <f t="shared" si="103"/>
        <v>0</v>
      </c>
      <c r="BE164" s="493">
        <f t="shared" si="103"/>
        <v>0</v>
      </c>
      <c r="BF164" s="493">
        <f t="shared" si="103"/>
        <v>0</v>
      </c>
      <c r="BG164" s="493">
        <f t="shared" si="103"/>
        <v>0</v>
      </c>
      <c r="BH164" s="493">
        <f t="shared" si="103"/>
        <v>0</v>
      </c>
    </row>
    <row r="166" spans="49:60" ht="14.25" x14ac:dyDescent="0.15">
      <c r="AW166" s="470" t="s">
        <v>425</v>
      </c>
      <c r="AX166" s="475" t="s">
        <v>426</v>
      </c>
      <c r="AY166" s="476"/>
      <c r="AZ166" s="476"/>
      <c r="BA166" s="476"/>
      <c r="BB166" s="476"/>
    </row>
    <row r="167" spans="49:60" x14ac:dyDescent="0.15">
      <c r="AW167" s="1213"/>
      <c r="AX167" s="1214"/>
      <c r="AY167" s="1215"/>
      <c r="AZ167" s="1210" t="s">
        <v>400</v>
      </c>
      <c r="BA167" s="1211"/>
      <c r="BB167" s="1212"/>
      <c r="BC167" s="1210" t="s">
        <v>377</v>
      </c>
      <c r="BD167" s="1211"/>
      <c r="BE167" s="1212"/>
      <c r="BF167" s="1210" t="s">
        <v>96</v>
      </c>
      <c r="BG167" s="1211"/>
      <c r="BH167" s="1212"/>
    </row>
    <row r="168" spans="49:60" x14ac:dyDescent="0.15">
      <c r="AW168" s="508" t="s">
        <v>387</v>
      </c>
      <c r="AX168" s="508"/>
      <c r="AY168" s="479" t="s">
        <v>388</v>
      </c>
      <c r="AZ168" s="479" t="s">
        <v>389</v>
      </c>
      <c r="BA168" s="479" t="s">
        <v>390</v>
      </c>
      <c r="BB168" s="479" t="s">
        <v>391</v>
      </c>
      <c r="BC168" s="479" t="s">
        <v>389</v>
      </c>
      <c r="BD168" s="479" t="s">
        <v>390</v>
      </c>
      <c r="BE168" s="479" t="s">
        <v>391</v>
      </c>
      <c r="BF168" s="479" t="s">
        <v>389</v>
      </c>
      <c r="BG168" s="479" t="s">
        <v>390</v>
      </c>
      <c r="BH168" s="479" t="s">
        <v>391</v>
      </c>
    </row>
    <row r="169" spans="49:60" x14ac:dyDescent="0.15">
      <c r="AW169" s="481" t="str">
        <f>$A$6</f>
        <v>Ｈ27</v>
      </c>
      <c r="AX169" s="481"/>
      <c r="AY169" s="482"/>
      <c r="AZ169" s="483"/>
      <c r="BA169" s="483"/>
      <c r="BB169" s="483"/>
      <c r="BC169" s="483"/>
      <c r="BD169" s="483"/>
      <c r="BE169" s="483"/>
      <c r="BF169" s="483">
        <f t="shared" ref="BF169:BH175" si="104">ROUND(SUM(AZ169,BC169),0)</f>
        <v>0</v>
      </c>
      <c r="BG169" s="483">
        <f t="shared" si="104"/>
        <v>0</v>
      </c>
      <c r="BH169" s="483">
        <f t="shared" si="104"/>
        <v>0</v>
      </c>
    </row>
    <row r="170" spans="49:60" x14ac:dyDescent="0.15">
      <c r="AW170" s="481" t="str">
        <f>$A$7</f>
        <v>H26</v>
      </c>
      <c r="AX170" s="481"/>
      <c r="AY170" s="482"/>
      <c r="AZ170" s="483"/>
      <c r="BA170" s="483"/>
      <c r="BB170" s="483"/>
      <c r="BC170" s="483"/>
      <c r="BD170" s="483"/>
      <c r="BE170" s="483"/>
      <c r="BF170" s="483">
        <f t="shared" si="104"/>
        <v>0</v>
      </c>
      <c r="BG170" s="483">
        <f t="shared" si="104"/>
        <v>0</v>
      </c>
      <c r="BH170" s="483">
        <f t="shared" si="104"/>
        <v>0</v>
      </c>
    </row>
    <row r="171" spans="49:60" x14ac:dyDescent="0.15">
      <c r="AW171" s="481" t="str">
        <f>$A$8</f>
        <v>H25</v>
      </c>
      <c r="AX171" s="481"/>
      <c r="AY171" s="482"/>
      <c r="AZ171" s="483"/>
      <c r="BA171" s="483"/>
      <c r="BB171" s="483"/>
      <c r="BC171" s="483"/>
      <c r="BD171" s="483"/>
      <c r="BE171" s="483"/>
      <c r="BF171" s="483">
        <f t="shared" si="104"/>
        <v>0</v>
      </c>
      <c r="BG171" s="483">
        <f t="shared" si="104"/>
        <v>0</v>
      </c>
      <c r="BH171" s="483">
        <f t="shared" si="104"/>
        <v>0</v>
      </c>
    </row>
    <row r="172" spans="49:60" x14ac:dyDescent="0.15">
      <c r="AW172" s="481" t="str">
        <f>$A$9</f>
        <v>H24</v>
      </c>
      <c r="AX172" s="481"/>
      <c r="AY172" s="482"/>
      <c r="AZ172" s="483"/>
      <c r="BA172" s="483"/>
      <c r="BB172" s="483"/>
      <c r="BC172" s="483"/>
      <c r="BD172" s="483"/>
      <c r="BE172" s="483"/>
      <c r="BF172" s="483">
        <f t="shared" si="104"/>
        <v>0</v>
      </c>
      <c r="BG172" s="483">
        <f t="shared" si="104"/>
        <v>0</v>
      </c>
      <c r="BH172" s="483">
        <f t="shared" si="104"/>
        <v>0</v>
      </c>
    </row>
    <row r="173" spans="49:60" x14ac:dyDescent="0.15">
      <c r="AW173" s="481" t="str">
        <f>$A$10</f>
        <v>H23</v>
      </c>
      <c r="AX173" s="481"/>
      <c r="AY173" s="482"/>
      <c r="AZ173" s="483"/>
      <c r="BA173" s="483"/>
      <c r="BB173" s="483"/>
      <c r="BC173" s="483"/>
      <c r="BD173" s="483"/>
      <c r="BE173" s="483"/>
      <c r="BF173" s="483">
        <f t="shared" si="104"/>
        <v>0</v>
      </c>
      <c r="BG173" s="483">
        <f t="shared" si="104"/>
        <v>0</v>
      </c>
      <c r="BH173" s="483">
        <f t="shared" si="104"/>
        <v>0</v>
      </c>
    </row>
    <row r="174" spans="49:60" x14ac:dyDescent="0.15">
      <c r="AW174" s="481" t="str">
        <f>$A$11</f>
        <v>H22</v>
      </c>
      <c r="AX174" s="481"/>
      <c r="AY174" s="482"/>
      <c r="AZ174" s="483"/>
      <c r="BA174" s="483"/>
      <c r="BB174" s="483"/>
      <c r="BC174" s="483"/>
      <c r="BD174" s="483"/>
      <c r="BE174" s="483"/>
      <c r="BF174" s="483">
        <f t="shared" si="104"/>
        <v>0</v>
      </c>
      <c r="BG174" s="483">
        <f t="shared" si="104"/>
        <v>0</v>
      </c>
      <c r="BH174" s="483">
        <f t="shared" si="104"/>
        <v>0</v>
      </c>
    </row>
    <row r="175" spans="49:60" x14ac:dyDescent="0.15">
      <c r="AW175" s="481" t="str">
        <f>$A$12</f>
        <v>H21</v>
      </c>
      <c r="AX175" s="481"/>
      <c r="AY175" s="482"/>
      <c r="AZ175" s="483"/>
      <c r="BA175" s="483"/>
      <c r="BB175" s="483"/>
      <c r="BC175" s="483"/>
      <c r="BD175" s="483"/>
      <c r="BE175" s="483"/>
      <c r="BF175" s="483">
        <f t="shared" si="104"/>
        <v>0</v>
      </c>
      <c r="BG175" s="483">
        <f t="shared" si="104"/>
        <v>0</v>
      </c>
      <c r="BH175" s="483">
        <f t="shared" si="104"/>
        <v>0</v>
      </c>
    </row>
    <row r="176" spans="49:60" ht="25.5" x14ac:dyDescent="0.15">
      <c r="AW176" s="492" t="s">
        <v>396</v>
      </c>
      <c r="AX176" s="507"/>
      <c r="AY176" s="493">
        <f t="shared" ref="AY176:BH176" si="105">ROUND(SUM(AY170:AY174),0)</f>
        <v>0</v>
      </c>
      <c r="AZ176" s="493">
        <f t="shared" si="105"/>
        <v>0</v>
      </c>
      <c r="BA176" s="493">
        <f t="shared" si="105"/>
        <v>0</v>
      </c>
      <c r="BB176" s="493">
        <f t="shared" si="105"/>
        <v>0</v>
      </c>
      <c r="BC176" s="493">
        <f t="shared" si="105"/>
        <v>0</v>
      </c>
      <c r="BD176" s="493">
        <f t="shared" si="105"/>
        <v>0</v>
      </c>
      <c r="BE176" s="493">
        <f t="shared" si="105"/>
        <v>0</v>
      </c>
      <c r="BF176" s="493">
        <f t="shared" si="105"/>
        <v>0</v>
      </c>
      <c r="BG176" s="493">
        <f t="shared" si="105"/>
        <v>0</v>
      </c>
      <c r="BH176" s="493">
        <f t="shared" si="105"/>
        <v>0</v>
      </c>
    </row>
    <row r="177" spans="49:60" ht="25.5" x14ac:dyDescent="0.15">
      <c r="AW177" s="492" t="s">
        <v>397</v>
      </c>
      <c r="AX177" s="507"/>
      <c r="AY177" s="493">
        <f t="shared" ref="AY177:BH177" si="106">ROUND(SUM(AY171:AY175),0)</f>
        <v>0</v>
      </c>
      <c r="AZ177" s="493">
        <f t="shared" si="106"/>
        <v>0</v>
      </c>
      <c r="BA177" s="493">
        <f t="shared" si="106"/>
        <v>0</v>
      </c>
      <c r="BB177" s="493">
        <f t="shared" si="106"/>
        <v>0</v>
      </c>
      <c r="BC177" s="493">
        <f t="shared" si="106"/>
        <v>0</v>
      </c>
      <c r="BD177" s="493">
        <f t="shared" si="106"/>
        <v>0</v>
      </c>
      <c r="BE177" s="493">
        <f t="shared" si="106"/>
        <v>0</v>
      </c>
      <c r="BF177" s="493">
        <f t="shared" si="106"/>
        <v>0</v>
      </c>
      <c r="BG177" s="493">
        <f t="shared" si="106"/>
        <v>0</v>
      </c>
      <c r="BH177" s="493">
        <f t="shared" si="106"/>
        <v>0</v>
      </c>
    </row>
    <row r="179" spans="49:60" ht="14.25" x14ac:dyDescent="0.15">
      <c r="AW179" s="470" t="s">
        <v>427</v>
      </c>
      <c r="AX179" s="475" t="s">
        <v>428</v>
      </c>
      <c r="AY179" s="476"/>
      <c r="AZ179" s="476"/>
      <c r="BA179" s="476"/>
      <c r="BB179" s="476"/>
    </row>
    <row r="180" spans="49:60" x14ac:dyDescent="0.15">
      <c r="AW180" s="1213"/>
      <c r="AX180" s="1214"/>
      <c r="AY180" s="1215"/>
      <c r="AZ180" s="1210" t="s">
        <v>400</v>
      </c>
      <c r="BA180" s="1211"/>
      <c r="BB180" s="1212"/>
      <c r="BC180" s="1210" t="s">
        <v>377</v>
      </c>
      <c r="BD180" s="1211"/>
      <c r="BE180" s="1212"/>
      <c r="BF180" s="1210" t="s">
        <v>96</v>
      </c>
      <c r="BG180" s="1211"/>
      <c r="BH180" s="1212"/>
    </row>
    <row r="181" spans="49:60" x14ac:dyDescent="0.15">
      <c r="AW181" s="508" t="s">
        <v>387</v>
      </c>
      <c r="AX181" s="508"/>
      <c r="AY181" s="479" t="s">
        <v>388</v>
      </c>
      <c r="AZ181" s="479" t="s">
        <v>389</v>
      </c>
      <c r="BA181" s="479" t="s">
        <v>390</v>
      </c>
      <c r="BB181" s="479" t="s">
        <v>391</v>
      </c>
      <c r="BC181" s="479" t="s">
        <v>389</v>
      </c>
      <c r="BD181" s="479" t="s">
        <v>390</v>
      </c>
      <c r="BE181" s="479" t="s">
        <v>391</v>
      </c>
      <c r="BF181" s="479" t="s">
        <v>389</v>
      </c>
      <c r="BG181" s="479" t="s">
        <v>390</v>
      </c>
      <c r="BH181" s="479" t="s">
        <v>391</v>
      </c>
    </row>
    <row r="182" spans="49:60" x14ac:dyDescent="0.15">
      <c r="AW182" s="481" t="str">
        <f>$A$6</f>
        <v>Ｈ27</v>
      </c>
      <c r="AX182" s="481"/>
      <c r="AY182" s="482"/>
      <c r="AZ182" s="483"/>
      <c r="BA182" s="483"/>
      <c r="BB182" s="483"/>
      <c r="BC182" s="483"/>
      <c r="BD182" s="483"/>
      <c r="BE182" s="483"/>
      <c r="BF182" s="483">
        <f t="shared" ref="BF182:BH188" si="107">ROUND(SUM(AZ182,BC182),0)</f>
        <v>0</v>
      </c>
      <c r="BG182" s="483">
        <f t="shared" si="107"/>
        <v>0</v>
      </c>
      <c r="BH182" s="483">
        <f t="shared" si="107"/>
        <v>0</v>
      </c>
    </row>
    <row r="183" spans="49:60" x14ac:dyDescent="0.15">
      <c r="AW183" s="481" t="str">
        <f>$A$7</f>
        <v>H26</v>
      </c>
      <c r="AX183" s="481"/>
      <c r="AY183" s="482"/>
      <c r="AZ183" s="483"/>
      <c r="BA183" s="483"/>
      <c r="BB183" s="483"/>
      <c r="BC183" s="483"/>
      <c r="BD183" s="483"/>
      <c r="BE183" s="483"/>
      <c r="BF183" s="483">
        <f t="shared" si="107"/>
        <v>0</v>
      </c>
      <c r="BG183" s="483">
        <f t="shared" si="107"/>
        <v>0</v>
      </c>
      <c r="BH183" s="483">
        <f t="shared" si="107"/>
        <v>0</v>
      </c>
    </row>
    <row r="184" spans="49:60" x14ac:dyDescent="0.15">
      <c r="AW184" s="481" t="str">
        <f>$A$8</f>
        <v>H25</v>
      </c>
      <c r="AX184" s="481"/>
      <c r="AY184" s="482"/>
      <c r="AZ184" s="483"/>
      <c r="BA184" s="483"/>
      <c r="BB184" s="483"/>
      <c r="BC184" s="483"/>
      <c r="BD184" s="483"/>
      <c r="BE184" s="483"/>
      <c r="BF184" s="483">
        <f t="shared" si="107"/>
        <v>0</v>
      </c>
      <c r="BG184" s="483">
        <f t="shared" si="107"/>
        <v>0</v>
      </c>
      <c r="BH184" s="483">
        <f t="shared" si="107"/>
        <v>0</v>
      </c>
    </row>
    <row r="185" spans="49:60" x14ac:dyDescent="0.15">
      <c r="AW185" s="481" t="str">
        <f>$A$9</f>
        <v>H24</v>
      </c>
      <c r="AX185" s="481"/>
      <c r="AY185" s="482"/>
      <c r="AZ185" s="483"/>
      <c r="BA185" s="483"/>
      <c r="BB185" s="483"/>
      <c r="BC185" s="483"/>
      <c r="BD185" s="483"/>
      <c r="BE185" s="483"/>
      <c r="BF185" s="483">
        <f t="shared" si="107"/>
        <v>0</v>
      </c>
      <c r="BG185" s="483">
        <f t="shared" si="107"/>
        <v>0</v>
      </c>
      <c r="BH185" s="483">
        <f t="shared" si="107"/>
        <v>0</v>
      </c>
    </row>
    <row r="186" spans="49:60" x14ac:dyDescent="0.15">
      <c r="AW186" s="481" t="str">
        <f>$A$10</f>
        <v>H23</v>
      </c>
      <c r="AX186" s="481"/>
      <c r="AY186" s="482"/>
      <c r="AZ186" s="483"/>
      <c r="BA186" s="483"/>
      <c r="BB186" s="483"/>
      <c r="BC186" s="483"/>
      <c r="BD186" s="483"/>
      <c r="BE186" s="483"/>
      <c r="BF186" s="483">
        <f t="shared" si="107"/>
        <v>0</v>
      </c>
      <c r="BG186" s="483">
        <f t="shared" si="107"/>
        <v>0</v>
      </c>
      <c r="BH186" s="483">
        <f t="shared" si="107"/>
        <v>0</v>
      </c>
    </row>
    <row r="187" spans="49:60" x14ac:dyDescent="0.15">
      <c r="AW187" s="481" t="str">
        <f>$A$11</f>
        <v>H22</v>
      </c>
      <c r="AX187" s="481"/>
      <c r="AY187" s="482"/>
      <c r="AZ187" s="483"/>
      <c r="BA187" s="483"/>
      <c r="BB187" s="483"/>
      <c r="BC187" s="483"/>
      <c r="BD187" s="483"/>
      <c r="BE187" s="483"/>
      <c r="BF187" s="483">
        <f t="shared" si="107"/>
        <v>0</v>
      </c>
      <c r="BG187" s="483">
        <f t="shared" si="107"/>
        <v>0</v>
      </c>
      <c r="BH187" s="483">
        <f t="shared" si="107"/>
        <v>0</v>
      </c>
    </row>
    <row r="188" spans="49:60" x14ac:dyDescent="0.15">
      <c r="AW188" s="481" t="str">
        <f>$A$12</f>
        <v>H21</v>
      </c>
      <c r="AX188" s="481"/>
      <c r="AY188" s="482"/>
      <c r="AZ188" s="483"/>
      <c r="BA188" s="483"/>
      <c r="BB188" s="483"/>
      <c r="BC188" s="483"/>
      <c r="BD188" s="483"/>
      <c r="BE188" s="483"/>
      <c r="BF188" s="483">
        <f t="shared" si="107"/>
        <v>0</v>
      </c>
      <c r="BG188" s="483">
        <f t="shared" si="107"/>
        <v>0</v>
      </c>
      <c r="BH188" s="483">
        <f t="shared" si="107"/>
        <v>0</v>
      </c>
    </row>
    <row r="189" spans="49:60" ht="25.5" x14ac:dyDescent="0.15">
      <c r="AW189" s="492" t="s">
        <v>396</v>
      </c>
      <c r="AX189" s="507"/>
      <c r="AY189" s="493">
        <f t="shared" ref="AY189:BH189" si="108">ROUND(SUM(AY183:AY187),0)</f>
        <v>0</v>
      </c>
      <c r="AZ189" s="493">
        <f t="shared" si="108"/>
        <v>0</v>
      </c>
      <c r="BA189" s="493">
        <f t="shared" si="108"/>
        <v>0</v>
      </c>
      <c r="BB189" s="493">
        <f t="shared" si="108"/>
        <v>0</v>
      </c>
      <c r="BC189" s="493">
        <f t="shared" si="108"/>
        <v>0</v>
      </c>
      <c r="BD189" s="493">
        <f t="shared" si="108"/>
        <v>0</v>
      </c>
      <c r="BE189" s="493">
        <f t="shared" si="108"/>
        <v>0</v>
      </c>
      <c r="BF189" s="493">
        <f t="shared" si="108"/>
        <v>0</v>
      </c>
      <c r="BG189" s="493">
        <f t="shared" si="108"/>
        <v>0</v>
      </c>
      <c r="BH189" s="493">
        <f t="shared" si="108"/>
        <v>0</v>
      </c>
    </row>
    <row r="190" spans="49:60" ht="25.5" x14ac:dyDescent="0.15">
      <c r="AW190" s="492" t="s">
        <v>397</v>
      </c>
      <c r="AX190" s="507"/>
      <c r="AY190" s="493">
        <f t="shared" ref="AY190:BH190" si="109">ROUND(SUM(AY184:AY188),0)</f>
        <v>0</v>
      </c>
      <c r="AZ190" s="493">
        <f t="shared" si="109"/>
        <v>0</v>
      </c>
      <c r="BA190" s="493">
        <f t="shared" si="109"/>
        <v>0</v>
      </c>
      <c r="BB190" s="493">
        <f t="shared" si="109"/>
        <v>0</v>
      </c>
      <c r="BC190" s="493">
        <f t="shared" si="109"/>
        <v>0</v>
      </c>
      <c r="BD190" s="493">
        <f t="shared" si="109"/>
        <v>0</v>
      </c>
      <c r="BE190" s="493">
        <f t="shared" si="109"/>
        <v>0</v>
      </c>
      <c r="BF190" s="493">
        <f t="shared" si="109"/>
        <v>0</v>
      </c>
      <c r="BG190" s="493">
        <f t="shared" si="109"/>
        <v>0</v>
      </c>
      <c r="BH190" s="493">
        <f t="shared" si="109"/>
        <v>0</v>
      </c>
    </row>
    <row r="192" spans="49:60" ht="14.25" x14ac:dyDescent="0.15">
      <c r="AW192" s="470" t="s">
        <v>429</v>
      </c>
      <c r="AX192" s="475" t="s">
        <v>430</v>
      </c>
      <c r="AY192" s="476"/>
      <c r="AZ192" s="476"/>
      <c r="BA192" s="476"/>
      <c r="BB192" s="476"/>
    </row>
    <row r="193" spans="49:60" x14ac:dyDescent="0.15">
      <c r="AW193" s="1213"/>
      <c r="AX193" s="1214"/>
      <c r="AY193" s="1215"/>
      <c r="AZ193" s="1210" t="s">
        <v>400</v>
      </c>
      <c r="BA193" s="1211"/>
      <c r="BB193" s="1212"/>
      <c r="BC193" s="1210" t="s">
        <v>377</v>
      </c>
      <c r="BD193" s="1211"/>
      <c r="BE193" s="1212"/>
      <c r="BF193" s="1210" t="s">
        <v>96</v>
      </c>
      <c r="BG193" s="1211"/>
      <c r="BH193" s="1212"/>
    </row>
    <row r="194" spans="49:60" x14ac:dyDescent="0.15">
      <c r="AW194" s="508" t="s">
        <v>387</v>
      </c>
      <c r="AX194" s="508"/>
      <c r="AY194" s="479" t="s">
        <v>388</v>
      </c>
      <c r="AZ194" s="479" t="s">
        <v>389</v>
      </c>
      <c r="BA194" s="479" t="s">
        <v>390</v>
      </c>
      <c r="BB194" s="479" t="s">
        <v>391</v>
      </c>
      <c r="BC194" s="479" t="s">
        <v>389</v>
      </c>
      <c r="BD194" s="479" t="s">
        <v>390</v>
      </c>
      <c r="BE194" s="479" t="s">
        <v>391</v>
      </c>
      <c r="BF194" s="479" t="s">
        <v>389</v>
      </c>
      <c r="BG194" s="479" t="s">
        <v>390</v>
      </c>
      <c r="BH194" s="479" t="s">
        <v>391</v>
      </c>
    </row>
    <row r="195" spans="49:60" x14ac:dyDescent="0.15">
      <c r="AW195" s="481" t="str">
        <f>$A$6</f>
        <v>Ｈ27</v>
      </c>
      <c r="AX195" s="481"/>
      <c r="AY195" s="482"/>
      <c r="AZ195" s="483"/>
      <c r="BA195" s="483"/>
      <c r="BB195" s="483"/>
      <c r="BC195" s="483"/>
      <c r="BD195" s="483"/>
      <c r="BE195" s="483"/>
      <c r="BF195" s="483">
        <f t="shared" ref="BF195:BH201" si="110">ROUND(SUM(AZ195,BC195),0)</f>
        <v>0</v>
      </c>
      <c r="BG195" s="483">
        <f t="shared" si="110"/>
        <v>0</v>
      </c>
      <c r="BH195" s="483">
        <f t="shared" si="110"/>
        <v>0</v>
      </c>
    </row>
    <row r="196" spans="49:60" x14ac:dyDescent="0.15">
      <c r="AW196" s="481" t="str">
        <f>$A$7</f>
        <v>H26</v>
      </c>
      <c r="AX196" s="481"/>
      <c r="AY196" s="482"/>
      <c r="AZ196" s="483"/>
      <c r="BA196" s="483"/>
      <c r="BB196" s="483"/>
      <c r="BC196" s="483"/>
      <c r="BD196" s="483"/>
      <c r="BE196" s="483"/>
      <c r="BF196" s="483">
        <f t="shared" si="110"/>
        <v>0</v>
      </c>
      <c r="BG196" s="483">
        <f t="shared" si="110"/>
        <v>0</v>
      </c>
      <c r="BH196" s="483">
        <f t="shared" si="110"/>
        <v>0</v>
      </c>
    </row>
    <row r="197" spans="49:60" x14ac:dyDescent="0.15">
      <c r="AW197" s="481" t="str">
        <f>$A$8</f>
        <v>H25</v>
      </c>
      <c r="AX197" s="481"/>
      <c r="AY197" s="482"/>
      <c r="AZ197" s="483"/>
      <c r="BA197" s="483"/>
      <c r="BB197" s="483"/>
      <c r="BC197" s="483"/>
      <c r="BD197" s="483"/>
      <c r="BE197" s="483"/>
      <c r="BF197" s="483">
        <f t="shared" si="110"/>
        <v>0</v>
      </c>
      <c r="BG197" s="483">
        <f t="shared" si="110"/>
        <v>0</v>
      </c>
      <c r="BH197" s="483">
        <f t="shared" si="110"/>
        <v>0</v>
      </c>
    </row>
    <row r="198" spans="49:60" x14ac:dyDescent="0.15">
      <c r="AW198" s="481" t="str">
        <f>$A$9</f>
        <v>H24</v>
      </c>
      <c r="AX198" s="481"/>
      <c r="AY198" s="482"/>
      <c r="AZ198" s="483"/>
      <c r="BA198" s="483"/>
      <c r="BB198" s="483"/>
      <c r="BC198" s="483"/>
      <c r="BD198" s="483"/>
      <c r="BE198" s="483"/>
      <c r="BF198" s="483">
        <f t="shared" si="110"/>
        <v>0</v>
      </c>
      <c r="BG198" s="483">
        <f t="shared" si="110"/>
        <v>0</v>
      </c>
      <c r="BH198" s="483">
        <f t="shared" si="110"/>
        <v>0</v>
      </c>
    </row>
    <row r="199" spans="49:60" x14ac:dyDescent="0.15">
      <c r="AW199" s="481" t="str">
        <f>$A$10</f>
        <v>H23</v>
      </c>
      <c r="AX199" s="481"/>
      <c r="AY199" s="482"/>
      <c r="AZ199" s="483"/>
      <c r="BA199" s="483"/>
      <c r="BB199" s="483"/>
      <c r="BC199" s="483"/>
      <c r="BD199" s="483"/>
      <c r="BE199" s="483"/>
      <c r="BF199" s="483">
        <f t="shared" si="110"/>
        <v>0</v>
      </c>
      <c r="BG199" s="483">
        <f t="shared" si="110"/>
        <v>0</v>
      </c>
      <c r="BH199" s="483">
        <f t="shared" si="110"/>
        <v>0</v>
      </c>
    </row>
    <row r="200" spans="49:60" x14ac:dyDescent="0.15">
      <c r="AW200" s="481" t="str">
        <f>$A$11</f>
        <v>H22</v>
      </c>
      <c r="AX200" s="481"/>
      <c r="AY200" s="482"/>
      <c r="AZ200" s="483"/>
      <c r="BA200" s="483"/>
      <c r="BB200" s="483"/>
      <c r="BC200" s="483"/>
      <c r="BD200" s="483"/>
      <c r="BE200" s="483"/>
      <c r="BF200" s="483">
        <f t="shared" si="110"/>
        <v>0</v>
      </c>
      <c r="BG200" s="483">
        <f t="shared" si="110"/>
        <v>0</v>
      </c>
      <c r="BH200" s="483">
        <f t="shared" si="110"/>
        <v>0</v>
      </c>
    </row>
    <row r="201" spans="49:60" x14ac:dyDescent="0.15">
      <c r="AW201" s="481" t="str">
        <f>$A$12</f>
        <v>H21</v>
      </c>
      <c r="AX201" s="481"/>
      <c r="AY201" s="482"/>
      <c r="AZ201" s="483"/>
      <c r="BA201" s="483"/>
      <c r="BB201" s="483"/>
      <c r="BC201" s="483"/>
      <c r="BD201" s="483"/>
      <c r="BE201" s="483"/>
      <c r="BF201" s="483">
        <f t="shared" si="110"/>
        <v>0</v>
      </c>
      <c r="BG201" s="483">
        <f t="shared" si="110"/>
        <v>0</v>
      </c>
      <c r="BH201" s="483">
        <f t="shared" si="110"/>
        <v>0</v>
      </c>
    </row>
    <row r="202" spans="49:60" ht="25.5" x14ac:dyDescent="0.15">
      <c r="AW202" s="492" t="s">
        <v>396</v>
      </c>
      <c r="AX202" s="507"/>
      <c r="AY202" s="493">
        <f t="shared" ref="AY202:BH202" si="111">ROUND(SUM(AY196:AY200),0)</f>
        <v>0</v>
      </c>
      <c r="AZ202" s="493">
        <f t="shared" si="111"/>
        <v>0</v>
      </c>
      <c r="BA202" s="493">
        <f t="shared" si="111"/>
        <v>0</v>
      </c>
      <c r="BB202" s="493">
        <f t="shared" si="111"/>
        <v>0</v>
      </c>
      <c r="BC202" s="493">
        <f t="shared" si="111"/>
        <v>0</v>
      </c>
      <c r="BD202" s="493">
        <f t="shared" si="111"/>
        <v>0</v>
      </c>
      <c r="BE202" s="493">
        <f t="shared" si="111"/>
        <v>0</v>
      </c>
      <c r="BF202" s="493">
        <f t="shared" si="111"/>
        <v>0</v>
      </c>
      <c r="BG202" s="493">
        <f t="shared" si="111"/>
        <v>0</v>
      </c>
      <c r="BH202" s="493">
        <f t="shared" si="111"/>
        <v>0</v>
      </c>
    </row>
    <row r="203" spans="49:60" ht="25.5" x14ac:dyDescent="0.15">
      <c r="AW203" s="492" t="s">
        <v>397</v>
      </c>
      <c r="AX203" s="507"/>
      <c r="AY203" s="493">
        <f t="shared" ref="AY203:BH203" si="112">ROUND(SUM(AY197:AY201),0)</f>
        <v>0</v>
      </c>
      <c r="AZ203" s="493">
        <f t="shared" si="112"/>
        <v>0</v>
      </c>
      <c r="BA203" s="493">
        <f t="shared" si="112"/>
        <v>0</v>
      </c>
      <c r="BB203" s="493">
        <f t="shared" si="112"/>
        <v>0</v>
      </c>
      <c r="BC203" s="493">
        <f t="shared" si="112"/>
        <v>0</v>
      </c>
      <c r="BD203" s="493">
        <f t="shared" si="112"/>
        <v>0</v>
      </c>
      <c r="BE203" s="493">
        <f t="shared" si="112"/>
        <v>0</v>
      </c>
      <c r="BF203" s="493">
        <f t="shared" si="112"/>
        <v>0</v>
      </c>
      <c r="BG203" s="493">
        <f t="shared" si="112"/>
        <v>0</v>
      </c>
      <c r="BH203" s="493">
        <f t="shared" si="112"/>
        <v>0</v>
      </c>
    </row>
    <row r="212" spans="49:60" x14ac:dyDescent="0.15">
      <c r="AW212" s="517"/>
      <c r="AX212" s="510"/>
      <c r="AY212" s="510"/>
      <c r="AZ212" s="510"/>
      <c r="BA212" s="510"/>
      <c r="BB212" s="510"/>
      <c r="BC212" s="510"/>
      <c r="BD212" s="510"/>
      <c r="BE212" s="510"/>
      <c r="BF212" s="510"/>
      <c r="BG212" s="510"/>
      <c r="BH212" s="510"/>
    </row>
    <row r="223" spans="49:60" x14ac:dyDescent="0.15">
      <c r="AW223" s="517"/>
      <c r="AX223" s="510"/>
      <c r="AY223" s="510"/>
      <c r="AZ223" s="510"/>
      <c r="BA223" s="510"/>
      <c r="BB223" s="510"/>
      <c r="BC223" s="510"/>
      <c r="BD223" s="510"/>
      <c r="BE223" s="510"/>
      <c r="BF223" s="510"/>
      <c r="BG223" s="510"/>
      <c r="BH223" s="510"/>
    </row>
  </sheetData>
  <mergeCells count="223">
    <mergeCell ref="AW139:AY139"/>
    <mergeCell ref="AZ139:BB139"/>
    <mergeCell ref="BC139:BE139"/>
    <mergeCell ref="BF139:BH139"/>
    <mergeCell ref="AW154:AY154"/>
    <mergeCell ref="AZ154:BB154"/>
    <mergeCell ref="BC154:BE154"/>
    <mergeCell ref="BF154:BH154"/>
    <mergeCell ref="AW193:AY193"/>
    <mergeCell ref="AZ193:BB193"/>
    <mergeCell ref="BC193:BE193"/>
    <mergeCell ref="BF193:BH193"/>
    <mergeCell ref="AW167:AY167"/>
    <mergeCell ref="AZ167:BB167"/>
    <mergeCell ref="BC167:BE167"/>
    <mergeCell ref="BF167:BH167"/>
    <mergeCell ref="AW180:AY180"/>
    <mergeCell ref="AZ180:BB180"/>
    <mergeCell ref="BC180:BE180"/>
    <mergeCell ref="BF180:BH180"/>
    <mergeCell ref="C116:E116"/>
    <mergeCell ref="F116:H116"/>
    <mergeCell ref="I116:K116"/>
    <mergeCell ref="AW124:AY124"/>
    <mergeCell ref="AZ124:BB124"/>
    <mergeCell ref="BC124:BE124"/>
    <mergeCell ref="BC109:BE109"/>
    <mergeCell ref="BF109:BH109"/>
    <mergeCell ref="AK115:AL115"/>
    <mergeCell ref="AM115:AO115"/>
    <mergeCell ref="AP115:AR115"/>
    <mergeCell ref="AS115:AU115"/>
    <mergeCell ref="BF124:BH124"/>
    <mergeCell ref="AW109:AY109"/>
    <mergeCell ref="AZ109:BB109"/>
    <mergeCell ref="AW94:AY94"/>
    <mergeCell ref="AZ94:BB94"/>
    <mergeCell ref="BC94:BE94"/>
    <mergeCell ref="BF94:BH94"/>
    <mergeCell ref="A95:B95"/>
    <mergeCell ref="C95:E95"/>
    <mergeCell ref="F95:H95"/>
    <mergeCell ref="I95:K95"/>
    <mergeCell ref="M95:N95"/>
    <mergeCell ref="O95:Q95"/>
    <mergeCell ref="AK95:AL95"/>
    <mergeCell ref="AM95:AO95"/>
    <mergeCell ref="AP95:AR95"/>
    <mergeCell ref="AS95:AU95"/>
    <mergeCell ref="R95:T95"/>
    <mergeCell ref="U95:W95"/>
    <mergeCell ref="Y95:Z95"/>
    <mergeCell ref="AA95:AC95"/>
    <mergeCell ref="AD95:AF95"/>
    <mergeCell ref="AG95:AI95"/>
    <mergeCell ref="AP82:AR82"/>
    <mergeCell ref="AS82:AU82"/>
    <mergeCell ref="B94:C94"/>
    <mergeCell ref="N94:O94"/>
    <mergeCell ref="Z94:AA94"/>
    <mergeCell ref="AL94:AO94"/>
    <mergeCell ref="R82:T82"/>
    <mergeCell ref="U82:W82"/>
    <mergeCell ref="Y82:Z82"/>
    <mergeCell ref="AA82:AC82"/>
    <mergeCell ref="AD82:AF82"/>
    <mergeCell ref="AG82:AI82"/>
    <mergeCell ref="N81:O81"/>
    <mergeCell ref="Z81:AA81"/>
    <mergeCell ref="AL81:AO81"/>
    <mergeCell ref="A82:B82"/>
    <mergeCell ref="C82:E82"/>
    <mergeCell ref="F82:H82"/>
    <mergeCell ref="I82:K82"/>
    <mergeCell ref="M82:N82"/>
    <mergeCell ref="O82:Q82"/>
    <mergeCell ref="AK82:AL82"/>
    <mergeCell ref="AM82:AO82"/>
    <mergeCell ref="AP69:AR69"/>
    <mergeCell ref="AS69:AU69"/>
    <mergeCell ref="AW79:AY79"/>
    <mergeCell ref="AZ79:BB79"/>
    <mergeCell ref="BC79:BE79"/>
    <mergeCell ref="BF79:BH79"/>
    <mergeCell ref="Y69:Z69"/>
    <mergeCell ref="AA69:AC69"/>
    <mergeCell ref="AD69:AF69"/>
    <mergeCell ref="AG69:AI69"/>
    <mergeCell ref="AK69:AL69"/>
    <mergeCell ref="AM69:AO69"/>
    <mergeCell ref="AL68:AO68"/>
    <mergeCell ref="A69:B69"/>
    <mergeCell ref="C69:E69"/>
    <mergeCell ref="F69:H69"/>
    <mergeCell ref="I69:K69"/>
    <mergeCell ref="M69:N69"/>
    <mergeCell ref="O69:Q69"/>
    <mergeCell ref="R69:T69"/>
    <mergeCell ref="U69:W69"/>
    <mergeCell ref="AP56:AR56"/>
    <mergeCell ref="AS56:AU56"/>
    <mergeCell ref="AW64:AY64"/>
    <mergeCell ref="AZ64:BB64"/>
    <mergeCell ref="BC64:BE64"/>
    <mergeCell ref="BF64:BH64"/>
    <mergeCell ref="Y56:Z56"/>
    <mergeCell ref="AA56:AC56"/>
    <mergeCell ref="AD56:AF56"/>
    <mergeCell ref="AG56:AI56"/>
    <mergeCell ref="AK56:AL56"/>
    <mergeCell ref="AM56:AO56"/>
    <mergeCell ref="AL55:AO55"/>
    <mergeCell ref="A56:B56"/>
    <mergeCell ref="C56:E56"/>
    <mergeCell ref="F56:H56"/>
    <mergeCell ref="I56:K56"/>
    <mergeCell ref="M56:N56"/>
    <mergeCell ref="O56:Q56"/>
    <mergeCell ref="R56:T56"/>
    <mergeCell ref="U56:W56"/>
    <mergeCell ref="BC49:BE49"/>
    <mergeCell ref="BF49:BH49"/>
    <mergeCell ref="AK54:AL54"/>
    <mergeCell ref="AM54:AO54"/>
    <mergeCell ref="AP54:AR54"/>
    <mergeCell ref="AS54:AU54"/>
    <mergeCell ref="AK43:AL43"/>
    <mergeCell ref="AM43:AO43"/>
    <mergeCell ref="AP43:AR43"/>
    <mergeCell ref="AS43:AU43"/>
    <mergeCell ref="AW49:AY49"/>
    <mergeCell ref="AZ49:BB49"/>
    <mergeCell ref="R43:T43"/>
    <mergeCell ref="U43:W43"/>
    <mergeCell ref="Y43:Z43"/>
    <mergeCell ref="AA43:AC43"/>
    <mergeCell ref="AD43:AF43"/>
    <mergeCell ref="AG43:AI43"/>
    <mergeCell ref="BC34:BE34"/>
    <mergeCell ref="BF34:BH34"/>
    <mergeCell ref="B42:C42"/>
    <mergeCell ref="AL42:AO42"/>
    <mergeCell ref="A43:B43"/>
    <mergeCell ref="C43:E43"/>
    <mergeCell ref="F43:H43"/>
    <mergeCell ref="I43:K43"/>
    <mergeCell ref="M43:N43"/>
    <mergeCell ref="O43:Q43"/>
    <mergeCell ref="AW34:AY34"/>
    <mergeCell ref="AZ34:BB34"/>
    <mergeCell ref="BF19:BH19"/>
    <mergeCell ref="B29:C29"/>
    <mergeCell ref="AL29:AO29"/>
    <mergeCell ref="A30:B30"/>
    <mergeCell ref="C30:E30"/>
    <mergeCell ref="F30:H30"/>
    <mergeCell ref="I30:K30"/>
    <mergeCell ref="M30:N30"/>
    <mergeCell ref="O30:Q30"/>
    <mergeCell ref="AK30:AL30"/>
    <mergeCell ref="AM30:AO30"/>
    <mergeCell ref="AP30:AR30"/>
    <mergeCell ref="AS30:AU30"/>
    <mergeCell ref="AW19:AY19"/>
    <mergeCell ref="AZ19:BB19"/>
    <mergeCell ref="R30:T30"/>
    <mergeCell ref="U30:W30"/>
    <mergeCell ref="Y30:Z30"/>
    <mergeCell ref="AA30:AC30"/>
    <mergeCell ref="AD30:AF30"/>
    <mergeCell ref="AG30:AI30"/>
    <mergeCell ref="R17:T17"/>
    <mergeCell ref="U17:W17"/>
    <mergeCell ref="Y17:Z17"/>
    <mergeCell ref="AA17:AC17"/>
    <mergeCell ref="AD17:AF17"/>
    <mergeCell ref="AG17:AI17"/>
    <mergeCell ref="BC19:BE19"/>
    <mergeCell ref="A17:B17"/>
    <mergeCell ref="C17:E17"/>
    <mergeCell ref="F17:H17"/>
    <mergeCell ref="I17:K17"/>
    <mergeCell ref="M17:N17"/>
    <mergeCell ref="O17:Q17"/>
    <mergeCell ref="BU4:BV4"/>
    <mergeCell ref="BW4:BX4"/>
    <mergeCell ref="BY4:BZ4"/>
    <mergeCell ref="AK17:AL17"/>
    <mergeCell ref="AM17:AO17"/>
    <mergeCell ref="AP17:AR17"/>
    <mergeCell ref="AS17:AU17"/>
    <mergeCell ref="CA4:CB4"/>
    <mergeCell ref="CC4:CD4"/>
    <mergeCell ref="B16:C16"/>
    <mergeCell ref="AL16:AO16"/>
    <mergeCell ref="BF4:BH4"/>
    <mergeCell ref="BK4:BL4"/>
    <mergeCell ref="BM4:BN4"/>
    <mergeCell ref="BO4:BP4"/>
    <mergeCell ref="BQ4:BR4"/>
    <mergeCell ref="BS4:BT4"/>
    <mergeCell ref="AM4:AO4"/>
    <mergeCell ref="AP4:AR4"/>
    <mergeCell ref="AS4:AU4"/>
    <mergeCell ref="AW4:AY4"/>
    <mergeCell ref="AZ4:BB4"/>
    <mergeCell ref="BC4:BE4"/>
    <mergeCell ref="U4:W4"/>
    <mergeCell ref="Y4:Z4"/>
    <mergeCell ref="AA4:AC4"/>
    <mergeCell ref="AD4:AF4"/>
    <mergeCell ref="AG4:AI4"/>
    <mergeCell ref="AK4:AL4"/>
    <mergeCell ref="AL2:AO2"/>
    <mergeCell ref="B3:C3"/>
    <mergeCell ref="AL3:AO3"/>
    <mergeCell ref="A4:B4"/>
    <mergeCell ref="C4:E4"/>
    <mergeCell ref="F4:H4"/>
    <mergeCell ref="I4:K4"/>
    <mergeCell ref="M4:N4"/>
    <mergeCell ref="O4:Q4"/>
    <mergeCell ref="R4:T4"/>
  </mergeCells>
  <phoneticPr fontId="8"/>
  <pageMargins left="0.78740157480314965" right="0.59055118110236227" top="0.98425196850393704" bottom="0.98425196850393704" header="0.51181102362204722" footer="0.51181102362204722"/>
  <pageSetup paperSize="9" scale="61" orientation="portrait" r:id="rId1"/>
  <headerFooter alignWithMargins="0"/>
  <rowBreaks count="2" manualBreakCount="2">
    <brk id="66" max="59" man="1"/>
    <brk id="136" max="59" man="1"/>
  </rowBreaks>
  <colBreaks count="5" manualBreakCount="5">
    <brk id="11" max="1048575" man="1"/>
    <brk id="23" max="1048575" man="1"/>
    <brk id="35" max="202" man="1"/>
    <brk id="47" max="1048575" man="1"/>
    <brk id="60" min="1" max="58"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60"/>
  <sheetViews>
    <sheetView zoomScaleNormal="100" workbookViewId="0">
      <pane xSplit="2" ySplit="4" topLeftCell="C5" activePane="bottomRight" state="frozen"/>
      <selection activeCell="I43" sqref="I43"/>
      <selection pane="topRight" activeCell="I43" sqref="I43"/>
      <selection pane="bottomLeft" activeCell="I43" sqref="I43"/>
      <selection pane="bottomRight" activeCell="I43" sqref="I43"/>
    </sheetView>
  </sheetViews>
  <sheetFormatPr defaultColWidth="9" defaultRowHeight="18" customHeight="1" x14ac:dyDescent="0.15"/>
  <cols>
    <col min="1" max="1" width="7.125" style="564" bestFit="1" customWidth="1"/>
    <col min="2" max="2" width="29.25" style="564" customWidth="1"/>
    <col min="3" max="3" width="15" style="564" bestFit="1" customWidth="1"/>
    <col min="4" max="4" width="14.5" style="564" customWidth="1"/>
    <col min="5" max="6" width="20.5" style="564" bestFit="1" customWidth="1"/>
    <col min="7" max="12" width="14.5" style="564" customWidth="1"/>
    <col min="13" max="13" width="14.625" style="564" customWidth="1"/>
    <col min="14" max="14" width="9" style="564"/>
    <col min="15" max="17" width="14.5" style="564" customWidth="1"/>
    <col min="18" max="16384" width="9" style="564"/>
  </cols>
  <sheetData>
    <row r="2" spans="2:17" s="522" customFormat="1" ht="22.9" customHeight="1" x14ac:dyDescent="0.15">
      <c r="B2" s="523" t="s">
        <v>431</v>
      </c>
      <c r="C2" s="523"/>
      <c r="D2" s="524"/>
      <c r="H2" s="525"/>
      <c r="I2" s="525"/>
      <c r="J2" s="525"/>
    </row>
    <row r="3" spans="2:17" s="522" customFormat="1" ht="22.9" customHeight="1" x14ac:dyDescent="0.15">
      <c r="B3" s="523"/>
      <c r="C3" s="788">
        <f>SUM(C5:C11)</f>
        <v>22457308</v>
      </c>
      <c r="D3" s="788">
        <f>SUM(D5:D11)</f>
        <v>8335009</v>
      </c>
      <c r="E3" s="788">
        <f>SUM(E5:E11)</f>
        <v>75941270</v>
      </c>
      <c r="F3" s="788">
        <f>SUM(F5:F11)</f>
        <v>21322902</v>
      </c>
      <c r="G3" s="524"/>
      <c r="M3" s="525"/>
      <c r="O3" s="525"/>
    </row>
    <row r="4" spans="2:17" s="522" customFormat="1" ht="22.9" customHeight="1" x14ac:dyDescent="0.15">
      <c r="B4" s="789"/>
      <c r="C4" s="793" t="str">
        <f>G13</f>
        <v>未収金計上額</v>
      </c>
      <c r="D4" s="793" t="s">
        <v>688</v>
      </c>
      <c r="E4" s="794" t="str">
        <f>J13</f>
        <v>長期延滞債権
計上額</v>
      </c>
      <c r="F4" s="795" t="s">
        <v>689</v>
      </c>
      <c r="G4" s="524"/>
      <c r="M4" s="525"/>
      <c r="O4" s="525"/>
    </row>
    <row r="5" spans="2:17" s="522" customFormat="1" ht="22.9" customHeight="1" x14ac:dyDescent="0.15">
      <c r="B5" s="791" t="s">
        <v>687</v>
      </c>
      <c r="C5" s="796">
        <f>G16+G17+G18+G19+G25+G26+G34+G35+G36+G43+G44+G52+G53+G54+G55+G56</f>
        <v>11949531</v>
      </c>
      <c r="D5" s="796">
        <f>K16+K17+K18+K19+K25+K26+K34+K35+K36+K43+K44+K52+K53+K54+K55+K56</f>
        <v>4518639</v>
      </c>
      <c r="E5" s="796">
        <f>J16+J17+J18+J19+J25+J26+J34+J35+J36+J43+J44+J52+J53+J54+J55+J56</f>
        <v>55445848</v>
      </c>
      <c r="F5" s="796">
        <f>M16+M17+M18+M19+M25+M26+M34+M35+M36+M43+M44+M52+M53+M54+M55+M56</f>
        <v>13836388</v>
      </c>
      <c r="G5" s="524"/>
      <c r="M5" s="525"/>
      <c r="O5" s="525"/>
    </row>
    <row r="6" spans="2:17" s="522" customFormat="1" ht="22.9" customHeight="1" x14ac:dyDescent="0.15">
      <c r="B6" s="792" t="str">
        <f>B20</f>
        <v>国民健康保険税（国民健康保険事業特別会計）</v>
      </c>
      <c r="C6" s="790">
        <f>G20</f>
        <v>9410236</v>
      </c>
      <c r="D6" s="790">
        <f>K20</f>
        <v>3437252</v>
      </c>
      <c r="E6" s="790">
        <f>J20</f>
        <v>19092242</v>
      </c>
      <c r="F6" s="790">
        <f>M20</f>
        <v>6973773</v>
      </c>
      <c r="G6" s="524"/>
      <c r="M6" s="525"/>
      <c r="O6" s="525"/>
    </row>
    <row r="7" spans="2:17" s="522" customFormat="1" ht="22.9" customHeight="1" x14ac:dyDescent="0.15">
      <c r="B7" s="792" t="str">
        <f>B21</f>
        <v>後期高齢者医療保険料（後期高齢者医療保険事業特別会計）</v>
      </c>
      <c r="C7" s="790">
        <f>G21</f>
        <v>-6439</v>
      </c>
      <c r="D7" s="790">
        <f>K21</f>
        <v>-34</v>
      </c>
      <c r="E7" s="790">
        <f>J21</f>
        <v>0</v>
      </c>
      <c r="F7" s="790">
        <f>M21</f>
        <v>0</v>
      </c>
      <c r="G7" s="524"/>
      <c r="M7" s="525"/>
      <c r="O7" s="525"/>
    </row>
    <row r="8" spans="2:17" s="522" customFormat="1" ht="22.9" customHeight="1" x14ac:dyDescent="0.15">
      <c r="B8" s="792" t="str">
        <f>B22</f>
        <v>介護保険料（介護保険事業特別会計）</v>
      </c>
      <c r="C8" s="790">
        <f>G22</f>
        <v>516500</v>
      </c>
      <c r="D8" s="790">
        <f>K22</f>
        <v>181968</v>
      </c>
      <c r="E8" s="790">
        <f>J22</f>
        <v>437502</v>
      </c>
      <c r="F8" s="790">
        <f>M22</f>
        <v>154136</v>
      </c>
      <c r="G8" s="524"/>
      <c r="M8" s="525"/>
      <c r="O8" s="525"/>
    </row>
    <row r="9" spans="2:17" s="522" customFormat="1" ht="22.9" customHeight="1" x14ac:dyDescent="0.15">
      <c r="B9" s="792" t="str">
        <f>B37</f>
        <v>農業集落排水使用料（農業集落排水事業特別会計）</v>
      </c>
      <c r="C9" s="790">
        <f>G37</f>
        <v>248994</v>
      </c>
      <c r="D9" s="790">
        <f>K37</f>
        <v>92996</v>
      </c>
      <c r="E9" s="790">
        <f>J37</f>
        <v>451394</v>
      </c>
      <c r="F9" s="790">
        <f>M37</f>
        <v>168590</v>
      </c>
      <c r="G9" s="524"/>
      <c r="M9" s="525"/>
      <c r="O9" s="525"/>
    </row>
    <row r="10" spans="2:17" s="522" customFormat="1" ht="22.9" customHeight="1" x14ac:dyDescent="0.15">
      <c r="B10" s="791" t="str">
        <f>B38</f>
        <v>公共下水道使用料（公共下水道事業特別会計）</v>
      </c>
      <c r="C10" s="790">
        <f>G38+G40</f>
        <v>245618</v>
      </c>
      <c r="D10" s="790">
        <f>K38+K40</f>
        <v>104188</v>
      </c>
      <c r="E10" s="790">
        <f>J38+J40</f>
        <v>447950</v>
      </c>
      <c r="F10" s="790">
        <f>M38+M40</f>
        <v>190015</v>
      </c>
      <c r="G10" s="787"/>
      <c r="M10" s="528" t="s">
        <v>374</v>
      </c>
      <c r="Q10" s="528"/>
    </row>
    <row r="11" spans="2:17" s="522" customFormat="1" ht="22.9" customHeight="1" x14ac:dyDescent="0.15">
      <c r="B11" s="791" t="str">
        <f>B39</f>
        <v>浄化槽使用料（浄化槽事業特別会計）</v>
      </c>
      <c r="C11" s="790">
        <f>G39</f>
        <v>92868</v>
      </c>
      <c r="D11" s="790">
        <f>K39</f>
        <v>0</v>
      </c>
      <c r="E11" s="790">
        <f>J39</f>
        <v>66334</v>
      </c>
      <c r="F11" s="790">
        <f>M39</f>
        <v>0</v>
      </c>
      <c r="G11" s="787"/>
      <c r="M11" s="528"/>
      <c r="Q11" s="528"/>
    </row>
    <row r="12" spans="2:17" s="522" customFormat="1" ht="22.9" customHeight="1" thickBot="1" x14ac:dyDescent="0.2">
      <c r="B12" s="526"/>
      <c r="C12" s="526"/>
      <c r="D12" s="527"/>
      <c r="E12" s="527"/>
      <c r="F12" s="527"/>
      <c r="G12" s="787">
        <f>G15+G24+G33+G42+G51</f>
        <v>22457308</v>
      </c>
      <c r="J12" s="787">
        <f>J15+J24+J33+J42+J51</f>
        <v>75941270</v>
      </c>
      <c r="K12" s="787">
        <f>K15+K24+K33+K42+K51</f>
        <v>8335009</v>
      </c>
      <c r="M12" s="787">
        <f>M15+M24+M33+M42+M51</f>
        <v>21322902</v>
      </c>
      <c r="Q12" s="528"/>
    </row>
    <row r="13" spans="2:17" s="521" customFormat="1" ht="24" customHeight="1" x14ac:dyDescent="0.15">
      <c r="B13" s="1226" t="s">
        <v>210</v>
      </c>
      <c r="C13" s="1228" t="s">
        <v>432</v>
      </c>
      <c r="D13" s="1228" t="s">
        <v>433</v>
      </c>
      <c r="E13" s="1230" t="s">
        <v>434</v>
      </c>
      <c r="F13" s="1218" t="s">
        <v>435</v>
      </c>
      <c r="G13" s="529" t="s">
        <v>436</v>
      </c>
      <c r="H13" s="1230" t="s">
        <v>437</v>
      </c>
      <c r="I13" s="1218" t="s">
        <v>438</v>
      </c>
      <c r="J13" s="529" t="s">
        <v>439</v>
      </c>
      <c r="K13" s="1220" t="s">
        <v>440</v>
      </c>
      <c r="L13" s="1222" t="s">
        <v>441</v>
      </c>
      <c r="M13" s="1223"/>
      <c r="O13" s="1224" t="s">
        <v>442</v>
      </c>
      <c r="P13" s="1225"/>
      <c r="Q13" s="530" t="s">
        <v>443</v>
      </c>
    </row>
    <row r="14" spans="2:17" s="521" customFormat="1" ht="24" customHeight="1" thickBot="1" x14ac:dyDescent="0.2">
      <c r="B14" s="1227"/>
      <c r="C14" s="1229"/>
      <c r="D14" s="1229"/>
      <c r="E14" s="1231"/>
      <c r="F14" s="1219"/>
      <c r="G14" s="531" t="s">
        <v>444</v>
      </c>
      <c r="H14" s="1231"/>
      <c r="I14" s="1219"/>
      <c r="J14" s="531" t="s">
        <v>445</v>
      </c>
      <c r="K14" s="1221"/>
      <c r="L14" s="532" t="s">
        <v>446</v>
      </c>
      <c r="M14" s="531" t="s">
        <v>447</v>
      </c>
      <c r="O14" s="533" t="s">
        <v>448</v>
      </c>
      <c r="P14" s="534" t="s">
        <v>449</v>
      </c>
      <c r="Q14" s="535" t="s">
        <v>450</v>
      </c>
    </row>
    <row r="15" spans="2:17" s="536" customFormat="1" ht="18.75" customHeight="1" x14ac:dyDescent="0.15">
      <c r="B15" s="537" t="s">
        <v>451</v>
      </c>
      <c r="C15" s="538">
        <f>ROUND(SUM(C16:C23),0)</f>
        <v>9823962</v>
      </c>
      <c r="D15" s="538">
        <f>ROUND(SUM(D16:D23),0)</f>
        <v>66956081</v>
      </c>
      <c r="E15" s="539">
        <f>ROUND(SUM(E16:E23),0)</f>
        <v>20388195</v>
      </c>
      <c r="F15" s="540">
        <f>ROUND(SUM(F16:F23),0)</f>
        <v>0</v>
      </c>
      <c r="G15" s="541">
        <f>ROUND(E15-F15,0)</f>
        <v>20388195</v>
      </c>
      <c r="H15" s="539">
        <f>ROUND(SUM(H16:H23),0)</f>
        <v>46567886</v>
      </c>
      <c r="I15" s="542"/>
      <c r="J15" s="541">
        <f>ROUND(SUM(H15,F15,I15),0)</f>
        <v>46567886</v>
      </c>
      <c r="K15" s="543">
        <f>ROUND(SUM(K16:K23),0)</f>
        <v>7945565</v>
      </c>
      <c r="L15" s="539">
        <f>ROUND(SUM(L16:L23),0)</f>
        <v>0</v>
      </c>
      <c r="M15" s="544">
        <f>ROUND(SUM(M16:M23),0)</f>
        <v>18624802</v>
      </c>
      <c r="N15" s="545"/>
      <c r="O15" s="546">
        <f>ROUND(SUM(O16:O23),0)</f>
        <v>54672628</v>
      </c>
      <c r="P15" s="547">
        <f>ROUND(SUM(P16:P23),0)</f>
        <v>84905889</v>
      </c>
      <c r="Q15" s="548" t="s">
        <v>328</v>
      </c>
    </row>
    <row r="16" spans="2:17" s="549" customFormat="1" ht="18" customHeight="1" x14ac:dyDescent="0.15">
      <c r="B16" s="550" t="str">
        <f>④収入未済調査!B3</f>
        <v>個人町民税</v>
      </c>
      <c r="C16" s="551">
        <f>ROUND(④収入未済調査!J6,0)</f>
        <v>620648</v>
      </c>
      <c r="D16" s="551">
        <f>ROUND(④収入未済調査!K6,0)</f>
        <v>9837112</v>
      </c>
      <c r="E16" s="552">
        <f>ROUND(④収入未済調査!E6,0)</f>
        <v>3391648</v>
      </c>
      <c r="F16" s="553"/>
      <c r="G16" s="554">
        <f>ROUND(E16-F16,0)</f>
        <v>3391648</v>
      </c>
      <c r="H16" s="552">
        <f>ROUND(④収入未済調査!H6,0)</f>
        <v>6445464</v>
      </c>
      <c r="I16" s="555"/>
      <c r="J16" s="554">
        <f t="shared" ref="J16:J59" si="0">ROUND(SUM(H16,F16,I16),0)</f>
        <v>6445464</v>
      </c>
      <c r="K16" s="556">
        <f>ROUND(Q16*G16,0)</f>
        <v>880361</v>
      </c>
      <c r="L16" s="557"/>
      <c r="M16" s="558">
        <f>ROUND(J16*Q16,0)</f>
        <v>1673032</v>
      </c>
      <c r="N16" s="545"/>
      <c r="O16" s="559">
        <f>ROUND(④収入未済調査!J13,0)</f>
        <v>5307717</v>
      </c>
      <c r="P16" s="560">
        <f>ROUND(④収入未済調査!F13,0)</f>
        <v>15140611</v>
      </c>
      <c r="Q16" s="561">
        <f>IF(O16=0,0,O16/SUM(O16:P16))</f>
        <v>0.25956728589251893</v>
      </c>
    </row>
    <row r="17" spans="1:17" s="549" customFormat="1" ht="18" customHeight="1" x14ac:dyDescent="0.15">
      <c r="B17" s="562" t="str">
        <f>④収入未済調査!B16</f>
        <v>法人町民税</v>
      </c>
      <c r="C17" s="551">
        <f>ROUND(④収入未済調査!J19,0)</f>
        <v>100000</v>
      </c>
      <c r="D17" s="551">
        <f>ROUND(④収入未済調査!K19,0)</f>
        <v>1329800</v>
      </c>
      <c r="E17" s="552">
        <f>ROUND(④収入未済調査!E19,0)</f>
        <v>200000</v>
      </c>
      <c r="F17" s="553"/>
      <c r="G17" s="554">
        <f t="shared" ref="G17:G59" si="1">ROUND(E17-F17,0)</f>
        <v>200000</v>
      </c>
      <c r="H17" s="552">
        <f>ROUND(④収入未済調査!H19,0)</f>
        <v>1129800</v>
      </c>
      <c r="I17" s="555"/>
      <c r="J17" s="554">
        <f t="shared" si="0"/>
        <v>1129800</v>
      </c>
      <c r="K17" s="556">
        <f t="shared" ref="K17:K23" si="2">ROUND(Q17*G17,0)</f>
        <v>32302</v>
      </c>
      <c r="L17" s="557"/>
      <c r="M17" s="558">
        <f>ROUND(J17*Q17,0)</f>
        <v>182477</v>
      </c>
      <c r="N17" s="545"/>
      <c r="O17" s="559">
        <f>ROUND(④収入未済調査!J26,0)</f>
        <v>166600</v>
      </c>
      <c r="P17" s="560">
        <f>ROUND(④収入未済調査!F26,0)</f>
        <v>864900</v>
      </c>
      <c r="Q17" s="561">
        <f t="shared" ref="Q17:Q23" si="3">IF(O17=0,0,O17/SUM(O17:P17))</f>
        <v>0.16151236063984489</v>
      </c>
    </row>
    <row r="18" spans="1:17" s="549" customFormat="1" ht="18" customHeight="1" x14ac:dyDescent="0.15">
      <c r="B18" s="562" t="str">
        <f>④収入未済調査!B29</f>
        <v>固定資産税</v>
      </c>
      <c r="C18" s="551">
        <f>ROUND(④収入未済調査!J32,0)</f>
        <v>4176073</v>
      </c>
      <c r="D18" s="551">
        <f>ROUND(④収入未済調査!K32,0)</f>
        <v>25265640</v>
      </c>
      <c r="E18" s="552">
        <f>ROUND(④収入未済調査!E32,0)</f>
        <v>6494850</v>
      </c>
      <c r="F18" s="553"/>
      <c r="G18" s="554">
        <f t="shared" si="1"/>
        <v>6494850</v>
      </c>
      <c r="H18" s="552">
        <f>ROUND(④収入未済調査!H32,0)</f>
        <v>18770790</v>
      </c>
      <c r="I18" s="555"/>
      <c r="J18" s="554">
        <f t="shared" si="0"/>
        <v>18770790</v>
      </c>
      <c r="K18" s="556">
        <f t="shared" si="2"/>
        <v>3204873</v>
      </c>
      <c r="L18" s="557"/>
      <c r="M18" s="558">
        <f t="shared" ref="M18:M23" si="4">ROUND(J18*Q18,0)</f>
        <v>9262417</v>
      </c>
      <c r="N18" s="545"/>
      <c r="O18" s="559">
        <f>ROUND(④収入未済調査!J39,0)</f>
        <v>21252724</v>
      </c>
      <c r="P18" s="560">
        <f>ROUND(④収入未済調査!F39,0)</f>
        <v>21817075</v>
      </c>
      <c r="Q18" s="561">
        <f t="shared" si="3"/>
        <v>0.49344841381776589</v>
      </c>
    </row>
    <row r="19" spans="1:17" s="549" customFormat="1" ht="18" customHeight="1" x14ac:dyDescent="0.15">
      <c r="B19" s="562" t="str">
        <f>④収入未済調査!B42</f>
        <v>軽自動車税</v>
      </c>
      <c r="C19" s="551">
        <f>ROUND(④収入未済調査!J45,0)</f>
        <v>236400</v>
      </c>
      <c r="D19" s="551">
        <f>ROUND(④収入未済調査!K45,0)</f>
        <v>1073488</v>
      </c>
      <c r="E19" s="552">
        <f>ROUND(④収入未済調査!E45,0)</f>
        <v>381400</v>
      </c>
      <c r="F19" s="553"/>
      <c r="G19" s="554">
        <f t="shared" si="1"/>
        <v>381400</v>
      </c>
      <c r="H19" s="552">
        <f>ROUND(④収入未済調査!H45,0)</f>
        <v>692088</v>
      </c>
      <c r="I19" s="555"/>
      <c r="J19" s="554">
        <f t="shared" si="0"/>
        <v>692088</v>
      </c>
      <c r="K19" s="556">
        <f t="shared" si="2"/>
        <v>208843</v>
      </c>
      <c r="L19" s="557"/>
      <c r="M19" s="558">
        <f t="shared" si="4"/>
        <v>378967</v>
      </c>
      <c r="N19" s="545"/>
      <c r="O19" s="559">
        <f>ROUND(④収入未済調査!J52,0)</f>
        <v>2229638</v>
      </c>
      <c r="P19" s="560">
        <f>ROUND(④収入未済調査!F52,0)</f>
        <v>1842237</v>
      </c>
      <c r="Q19" s="561">
        <f t="shared" si="3"/>
        <v>0.54757034535686877</v>
      </c>
    </row>
    <row r="20" spans="1:17" s="549" customFormat="1" ht="18" customHeight="1" x14ac:dyDescent="0.15">
      <c r="A20" s="472"/>
      <c r="B20" s="562" t="str">
        <f>④収入未済調査!B55</f>
        <v>国民健康保険税（国民健康保険事業特別会計）</v>
      </c>
      <c r="C20" s="551">
        <f>ROUND(④収入未済調査!J58,0)</f>
        <v>4532141</v>
      </c>
      <c r="D20" s="551">
        <f>ROUND(④収入未済調査!K58,0)</f>
        <v>28502478</v>
      </c>
      <c r="E20" s="552">
        <f>ROUND(④収入未済調査!E58,0)</f>
        <v>9410236</v>
      </c>
      <c r="F20" s="553"/>
      <c r="G20" s="554">
        <f t="shared" si="1"/>
        <v>9410236</v>
      </c>
      <c r="H20" s="552">
        <f>ROUND(④収入未済調査!H58,0)</f>
        <v>19092242</v>
      </c>
      <c r="I20" s="555"/>
      <c r="J20" s="554">
        <f t="shared" si="0"/>
        <v>19092242</v>
      </c>
      <c r="K20" s="556">
        <f t="shared" si="2"/>
        <v>3437252</v>
      </c>
      <c r="L20" s="557"/>
      <c r="M20" s="558">
        <f t="shared" si="4"/>
        <v>6973773</v>
      </c>
      <c r="N20" s="545"/>
      <c r="O20" s="559">
        <f>ROUND(④収入未済調査!J65,0)</f>
        <v>24775929</v>
      </c>
      <c r="P20" s="560">
        <f>ROUND(④収入未済調査!F65,0)</f>
        <v>43053645</v>
      </c>
      <c r="Q20" s="561">
        <f t="shared" si="3"/>
        <v>0.36526735373570235</v>
      </c>
    </row>
    <row r="21" spans="1:17" s="549" customFormat="1" ht="18" customHeight="1" x14ac:dyDescent="0.15">
      <c r="A21" s="472"/>
      <c r="B21" s="562" t="str">
        <f>④収入未済調査!B68</f>
        <v>後期高齢者医療保険料（後期高齢者医療保険事業特別会計）</v>
      </c>
      <c r="C21" s="551">
        <f>ROUND(④収入未済調査!J71,0)</f>
        <v>0</v>
      </c>
      <c r="D21" s="551">
        <f>ROUND(④収入未済調査!K71,0)</f>
        <v>-6439</v>
      </c>
      <c r="E21" s="552">
        <f>ROUND(④収入未済調査!E71,0)</f>
        <v>-6439</v>
      </c>
      <c r="F21" s="553"/>
      <c r="G21" s="554">
        <f t="shared" si="1"/>
        <v>-6439</v>
      </c>
      <c r="H21" s="552">
        <f>ROUND(④収入未済調査!H71,0)</f>
        <v>0</v>
      </c>
      <c r="I21" s="555"/>
      <c r="J21" s="554">
        <f t="shared" si="0"/>
        <v>0</v>
      </c>
      <c r="K21" s="556">
        <f t="shared" si="2"/>
        <v>-34</v>
      </c>
      <c r="L21" s="557"/>
      <c r="M21" s="558">
        <f t="shared" si="4"/>
        <v>0</v>
      </c>
      <c r="N21" s="545"/>
      <c r="O21" s="559">
        <f>ROUND(④収入未済調査!J78,0)</f>
        <v>2490</v>
      </c>
      <c r="P21" s="560">
        <f>ROUND(④収入未済調査!F78,0)</f>
        <v>463850</v>
      </c>
      <c r="Q21" s="561">
        <f t="shared" si="3"/>
        <v>5.3394519020457179E-3</v>
      </c>
    </row>
    <row r="22" spans="1:17" s="549" customFormat="1" ht="18" customHeight="1" x14ac:dyDescent="0.15">
      <c r="A22" s="472"/>
      <c r="B22" s="562" t="str">
        <f>④収入未済調査!B81</f>
        <v>介護保険料（介護保険事業特別会計）</v>
      </c>
      <c r="C22" s="551">
        <f>ROUND(④収入未済調査!J84,0)</f>
        <v>158700</v>
      </c>
      <c r="D22" s="551">
        <f>ROUND(④収入未済調査!K84,0)</f>
        <v>954002</v>
      </c>
      <c r="E22" s="552">
        <f>ROUND(④収入未済調査!E84,0)</f>
        <v>516500</v>
      </c>
      <c r="F22" s="553"/>
      <c r="G22" s="554">
        <f t="shared" si="1"/>
        <v>516500</v>
      </c>
      <c r="H22" s="552">
        <f>ROUND(④収入未済調査!H84,0)</f>
        <v>437502</v>
      </c>
      <c r="I22" s="555"/>
      <c r="J22" s="554">
        <f t="shared" si="0"/>
        <v>437502</v>
      </c>
      <c r="K22" s="556">
        <f t="shared" si="2"/>
        <v>181968</v>
      </c>
      <c r="L22" s="557"/>
      <c r="M22" s="558">
        <f t="shared" si="4"/>
        <v>154136</v>
      </c>
      <c r="N22" s="545"/>
      <c r="O22" s="559">
        <f>ROUND(④収入未済調査!J91,0)</f>
        <v>937530</v>
      </c>
      <c r="P22" s="560">
        <f>ROUND(④収入未済調査!F91,0)</f>
        <v>1723571</v>
      </c>
      <c r="Q22" s="561">
        <f t="shared" si="3"/>
        <v>0.35230906305322496</v>
      </c>
    </row>
    <row r="23" spans="1:17" s="549" customFormat="1" ht="18" customHeight="1" x14ac:dyDescent="0.15">
      <c r="A23" s="472"/>
      <c r="B23" s="562" t="str">
        <f>④収入未済調査!B94</f>
        <v>Ｈ</v>
      </c>
      <c r="C23" s="551">
        <f>ROUND(④収入未済調査!J97,0)</f>
        <v>0</v>
      </c>
      <c r="D23" s="551">
        <f>ROUND(④収入未済調査!K97,0)</f>
        <v>0</v>
      </c>
      <c r="E23" s="552">
        <f>ROUND(④収入未済調査!E97,0)</f>
        <v>0</v>
      </c>
      <c r="F23" s="553"/>
      <c r="G23" s="554">
        <f t="shared" si="1"/>
        <v>0</v>
      </c>
      <c r="H23" s="552">
        <f>ROUND(④収入未済調査!H97,0)</f>
        <v>0</v>
      </c>
      <c r="I23" s="555"/>
      <c r="J23" s="554">
        <f t="shared" si="0"/>
        <v>0</v>
      </c>
      <c r="K23" s="556">
        <f t="shared" si="2"/>
        <v>0</v>
      </c>
      <c r="L23" s="557"/>
      <c r="M23" s="558">
        <f t="shared" si="4"/>
        <v>0</v>
      </c>
      <c r="N23" s="545"/>
      <c r="O23" s="559">
        <f>ROUND(④収入未済調査!J104,0)</f>
        <v>0</v>
      </c>
      <c r="P23" s="560">
        <f>ROUND(④収入未済調査!F104,0)</f>
        <v>0</v>
      </c>
      <c r="Q23" s="561">
        <f t="shared" si="3"/>
        <v>0</v>
      </c>
    </row>
    <row r="24" spans="1:17" s="549" customFormat="1" ht="18" customHeight="1" x14ac:dyDescent="0.15">
      <c r="B24" s="537" t="s">
        <v>452</v>
      </c>
      <c r="C24" s="543">
        <f>ROUND(SUM(C25:C32),0)</f>
        <v>0</v>
      </c>
      <c r="D24" s="543">
        <f>ROUND(SUM(D25:D32),0)</f>
        <v>2028180</v>
      </c>
      <c r="E24" s="539">
        <f>ROUND(SUM(E25:E32),0)</f>
        <v>132400</v>
      </c>
      <c r="F24" s="540">
        <f>ROUND(SUM(F25:F32),0)</f>
        <v>0</v>
      </c>
      <c r="G24" s="541">
        <f t="shared" si="1"/>
        <v>132400</v>
      </c>
      <c r="H24" s="539">
        <f>ROUND(SUM(H25:H32),0)</f>
        <v>1895780</v>
      </c>
      <c r="I24" s="542"/>
      <c r="J24" s="541">
        <f>ROUND(SUM(H24,F24,I24),0)</f>
        <v>1895780</v>
      </c>
      <c r="K24" s="543">
        <f>ROUND(SUM(K25:K32),0)</f>
        <v>0</v>
      </c>
      <c r="L24" s="539">
        <f>ROUND(SUM(L25:L32),0)</f>
        <v>0</v>
      </c>
      <c r="M24" s="544">
        <f>ROUND(SUM(M25:M32),0)</f>
        <v>0</v>
      </c>
      <c r="N24" s="545"/>
      <c r="O24" s="546">
        <f>ROUND(SUM(O25:O32),0)</f>
        <v>0</v>
      </c>
      <c r="P24" s="547">
        <f>ROUND(SUM(P25:P32),0)</f>
        <v>1952034</v>
      </c>
      <c r="Q24" s="548" t="s">
        <v>453</v>
      </c>
    </row>
    <row r="25" spans="1:17" s="549" customFormat="1" ht="18" customHeight="1" x14ac:dyDescent="0.15">
      <c r="B25" s="550" t="str">
        <f>④収入未済調査!N3</f>
        <v>高齢者福祉費分担金</v>
      </c>
      <c r="C25" s="551">
        <f>ROUND(④収入未済調査!V6,0)</f>
        <v>0</v>
      </c>
      <c r="D25" s="551">
        <f>ROUND(④収入未済調査!W6,0)</f>
        <v>0</v>
      </c>
      <c r="E25" s="552">
        <f>ROUND(④収入未済調査!Q6,0)</f>
        <v>0</v>
      </c>
      <c r="F25" s="553"/>
      <c r="G25" s="554">
        <f t="shared" si="1"/>
        <v>0</v>
      </c>
      <c r="H25" s="552">
        <f>ROUND(④収入未済調査!T6,0)</f>
        <v>0</v>
      </c>
      <c r="I25" s="555"/>
      <c r="J25" s="554">
        <f t="shared" si="0"/>
        <v>0</v>
      </c>
      <c r="K25" s="556">
        <f t="shared" ref="K25:K32" si="5">ROUND(Q25*G25,0)</f>
        <v>0</v>
      </c>
      <c r="L25" s="557"/>
      <c r="M25" s="558">
        <f t="shared" ref="M25:M32" si="6">ROUND(J25*Q25,0)</f>
        <v>0</v>
      </c>
      <c r="N25" s="545"/>
      <c r="O25" s="559">
        <f>ROUND(④収入未済調査!V13,0)</f>
        <v>0</v>
      </c>
      <c r="P25" s="560">
        <f>ROUND(④収入未済調査!R13,0)</f>
        <v>1374</v>
      </c>
      <c r="Q25" s="561">
        <f t="shared" ref="Q25:Q32" si="7">IF(O25=0,0,O25/SUM(O25:P25))</f>
        <v>0</v>
      </c>
    </row>
    <row r="26" spans="1:17" s="549" customFormat="1" ht="18" customHeight="1" x14ac:dyDescent="0.15">
      <c r="B26" s="562" t="str">
        <f>④収入未済調査!N16</f>
        <v>児童福祉費分担金</v>
      </c>
      <c r="C26" s="551">
        <f>ROUND(④収入未済調査!V19,0)</f>
        <v>0</v>
      </c>
      <c r="D26" s="551">
        <f>ROUND(④収入未済調査!W19,0)</f>
        <v>2028180</v>
      </c>
      <c r="E26" s="552">
        <f>ROUND(④収入未済調査!Q19,0)</f>
        <v>132400</v>
      </c>
      <c r="F26" s="553"/>
      <c r="G26" s="554">
        <f t="shared" si="1"/>
        <v>132400</v>
      </c>
      <c r="H26" s="552">
        <f>ROUND(④収入未済調査!T19,0)</f>
        <v>1895780</v>
      </c>
      <c r="I26" s="555"/>
      <c r="J26" s="554">
        <f t="shared" si="0"/>
        <v>1895780</v>
      </c>
      <c r="K26" s="556">
        <f t="shared" si="5"/>
        <v>0</v>
      </c>
      <c r="L26" s="557"/>
      <c r="M26" s="558">
        <f t="shared" si="6"/>
        <v>0</v>
      </c>
      <c r="N26" s="545"/>
      <c r="O26" s="559">
        <f>ROUND(④収入未済調査!V26,0)</f>
        <v>0</v>
      </c>
      <c r="P26" s="560">
        <f>ROUND(④収入未済調査!R26,0)</f>
        <v>1950660</v>
      </c>
      <c r="Q26" s="561">
        <f t="shared" si="7"/>
        <v>0</v>
      </c>
    </row>
    <row r="27" spans="1:17" s="549" customFormat="1" ht="18" customHeight="1" x14ac:dyDescent="0.15">
      <c r="B27" s="562" t="str">
        <f>④収入未済調査!N29</f>
        <v>C</v>
      </c>
      <c r="C27" s="551">
        <f>ROUND(④収入未済調査!V32,0)</f>
        <v>0</v>
      </c>
      <c r="D27" s="551">
        <f>ROUND(④収入未済調査!W32,0)</f>
        <v>0</v>
      </c>
      <c r="E27" s="552">
        <f>ROUND(④収入未済調査!Q32,0)</f>
        <v>0</v>
      </c>
      <c r="F27" s="553"/>
      <c r="G27" s="554">
        <f t="shared" si="1"/>
        <v>0</v>
      </c>
      <c r="H27" s="552">
        <f>ROUND(④収入未済調査!T32,0)</f>
        <v>0</v>
      </c>
      <c r="I27" s="555"/>
      <c r="J27" s="554">
        <f t="shared" si="0"/>
        <v>0</v>
      </c>
      <c r="K27" s="556">
        <f t="shared" si="5"/>
        <v>0</v>
      </c>
      <c r="L27" s="557"/>
      <c r="M27" s="558">
        <f t="shared" si="6"/>
        <v>0</v>
      </c>
      <c r="N27" s="545"/>
      <c r="O27" s="559">
        <f>ROUND(④収入未済調査!V39,0)</f>
        <v>0</v>
      </c>
      <c r="P27" s="560">
        <f>ROUND(④収入未済調査!R39,0)</f>
        <v>0</v>
      </c>
      <c r="Q27" s="561">
        <f t="shared" si="7"/>
        <v>0</v>
      </c>
    </row>
    <row r="28" spans="1:17" ht="18" customHeight="1" x14ac:dyDescent="0.15">
      <c r="A28" s="549"/>
      <c r="B28" s="562" t="str">
        <f>④収入未済調査!N42</f>
        <v>D</v>
      </c>
      <c r="C28" s="551">
        <f>ROUND(④収入未済調査!V45,0)</f>
        <v>0</v>
      </c>
      <c r="D28" s="551">
        <f>ROUND(④収入未済調査!W45,0)</f>
        <v>0</v>
      </c>
      <c r="E28" s="552">
        <f>ROUND(④収入未済調査!Q45,0)</f>
        <v>0</v>
      </c>
      <c r="F28" s="553"/>
      <c r="G28" s="554">
        <f t="shared" si="1"/>
        <v>0</v>
      </c>
      <c r="H28" s="552">
        <f>ROUND(④収入未済調査!T45,0)</f>
        <v>0</v>
      </c>
      <c r="I28" s="555"/>
      <c r="J28" s="554">
        <f t="shared" si="0"/>
        <v>0</v>
      </c>
      <c r="K28" s="556">
        <f t="shared" si="5"/>
        <v>0</v>
      </c>
      <c r="L28" s="557"/>
      <c r="M28" s="558">
        <f t="shared" si="6"/>
        <v>0</v>
      </c>
      <c r="N28" s="563"/>
      <c r="O28" s="559">
        <f>ROUND(④収入未済調査!V52,0)</f>
        <v>0</v>
      </c>
      <c r="P28" s="560">
        <f>ROUND(④収入未済調査!R52,0)</f>
        <v>0</v>
      </c>
      <c r="Q28" s="561">
        <f t="shared" si="7"/>
        <v>0</v>
      </c>
    </row>
    <row r="29" spans="1:17" ht="18" customHeight="1" x14ac:dyDescent="0.15">
      <c r="A29" s="472"/>
      <c r="B29" s="562" t="str">
        <f>④収入未済調査!N55</f>
        <v>E</v>
      </c>
      <c r="C29" s="551">
        <f>ROUND(④収入未済調査!V58,0)</f>
        <v>0</v>
      </c>
      <c r="D29" s="551">
        <f>ROUND(④収入未済調査!W58,0)</f>
        <v>0</v>
      </c>
      <c r="E29" s="552">
        <f>ROUND(④収入未済調査!Q58,0)</f>
        <v>0</v>
      </c>
      <c r="F29" s="553"/>
      <c r="G29" s="554">
        <f t="shared" si="1"/>
        <v>0</v>
      </c>
      <c r="H29" s="552">
        <f>ROUND(④収入未済調査!T58,0)</f>
        <v>0</v>
      </c>
      <c r="I29" s="555"/>
      <c r="J29" s="554">
        <f t="shared" si="0"/>
        <v>0</v>
      </c>
      <c r="K29" s="556">
        <f t="shared" si="5"/>
        <v>0</v>
      </c>
      <c r="L29" s="557"/>
      <c r="M29" s="558">
        <f t="shared" si="6"/>
        <v>0</v>
      </c>
      <c r="N29" s="563"/>
      <c r="O29" s="559">
        <f>ROUND(④収入未済調査!V65,0)</f>
        <v>0</v>
      </c>
      <c r="P29" s="560">
        <f>ROUND(④収入未済調査!R65,0)</f>
        <v>0</v>
      </c>
      <c r="Q29" s="561">
        <f t="shared" si="7"/>
        <v>0</v>
      </c>
    </row>
    <row r="30" spans="1:17" ht="18" customHeight="1" x14ac:dyDescent="0.15">
      <c r="A30" s="472"/>
      <c r="B30" s="562" t="str">
        <f>④収入未済調査!N68</f>
        <v>F</v>
      </c>
      <c r="C30" s="551">
        <f>ROUND(④収入未済調査!V71,0)</f>
        <v>0</v>
      </c>
      <c r="D30" s="551">
        <f>ROUND(④収入未済調査!W71,0)</f>
        <v>0</v>
      </c>
      <c r="E30" s="552">
        <f>ROUND(④収入未済調査!Q71,0)</f>
        <v>0</v>
      </c>
      <c r="F30" s="553"/>
      <c r="G30" s="554">
        <f t="shared" si="1"/>
        <v>0</v>
      </c>
      <c r="H30" s="552">
        <f>ROUND(④収入未済調査!T71,0)</f>
        <v>0</v>
      </c>
      <c r="I30" s="555"/>
      <c r="J30" s="554">
        <f t="shared" si="0"/>
        <v>0</v>
      </c>
      <c r="K30" s="556">
        <f t="shared" si="5"/>
        <v>0</v>
      </c>
      <c r="L30" s="557"/>
      <c r="M30" s="558">
        <f t="shared" si="6"/>
        <v>0</v>
      </c>
      <c r="N30" s="563"/>
      <c r="O30" s="559">
        <f>ROUND(④収入未済調査!V78,0)</f>
        <v>0</v>
      </c>
      <c r="P30" s="560">
        <f>ROUND(④収入未済調査!R78,0)</f>
        <v>0</v>
      </c>
      <c r="Q30" s="561">
        <f t="shared" si="7"/>
        <v>0</v>
      </c>
    </row>
    <row r="31" spans="1:17" ht="18" customHeight="1" x14ac:dyDescent="0.15">
      <c r="A31" s="472"/>
      <c r="B31" s="562" t="str">
        <f>④収入未済調査!N81</f>
        <v>G</v>
      </c>
      <c r="C31" s="551">
        <f>ROUND(④収入未済調査!V84,0)</f>
        <v>0</v>
      </c>
      <c r="D31" s="551">
        <f>ROUND(④収入未済調査!W84,0)</f>
        <v>0</v>
      </c>
      <c r="E31" s="552">
        <f>ROUND(④収入未済調査!Q84,0)</f>
        <v>0</v>
      </c>
      <c r="F31" s="553"/>
      <c r="G31" s="554">
        <f t="shared" si="1"/>
        <v>0</v>
      </c>
      <c r="H31" s="552">
        <f>ROUND(④収入未済調査!T84,0)</f>
        <v>0</v>
      </c>
      <c r="I31" s="555"/>
      <c r="J31" s="554">
        <f t="shared" si="0"/>
        <v>0</v>
      </c>
      <c r="K31" s="556">
        <f t="shared" si="5"/>
        <v>0</v>
      </c>
      <c r="L31" s="557"/>
      <c r="M31" s="558">
        <f t="shared" si="6"/>
        <v>0</v>
      </c>
      <c r="N31" s="563"/>
      <c r="O31" s="559">
        <f>ROUND(④収入未済調査!V91,0)</f>
        <v>0</v>
      </c>
      <c r="P31" s="560">
        <f>ROUND(④収入未済調査!R91,0)</f>
        <v>0</v>
      </c>
      <c r="Q31" s="561">
        <f t="shared" si="7"/>
        <v>0</v>
      </c>
    </row>
    <row r="32" spans="1:17" ht="18" customHeight="1" x14ac:dyDescent="0.15">
      <c r="A32" s="472"/>
      <c r="B32" s="562" t="str">
        <f>④収入未済調査!N94</f>
        <v>H</v>
      </c>
      <c r="C32" s="551">
        <f>ROUND(④収入未済調査!V97,0)</f>
        <v>0</v>
      </c>
      <c r="D32" s="551">
        <f>ROUND(④収入未済調査!W97,0)</f>
        <v>0</v>
      </c>
      <c r="E32" s="552">
        <f>ROUND(④収入未済調査!Q97,0)</f>
        <v>0</v>
      </c>
      <c r="F32" s="553"/>
      <c r="G32" s="554">
        <f t="shared" si="1"/>
        <v>0</v>
      </c>
      <c r="H32" s="552">
        <f>ROUND(④収入未済調査!T97,0)</f>
        <v>0</v>
      </c>
      <c r="I32" s="555"/>
      <c r="J32" s="554">
        <f t="shared" si="0"/>
        <v>0</v>
      </c>
      <c r="K32" s="556">
        <f t="shared" si="5"/>
        <v>0</v>
      </c>
      <c r="L32" s="557"/>
      <c r="M32" s="558">
        <f t="shared" si="6"/>
        <v>0</v>
      </c>
      <c r="N32" s="563"/>
      <c r="O32" s="559">
        <f>ROUND(④収入未済調査!V104,0)</f>
        <v>0</v>
      </c>
      <c r="P32" s="560">
        <f>ROUND(④収入未済調査!R104,0)</f>
        <v>0</v>
      </c>
      <c r="Q32" s="561">
        <f t="shared" si="7"/>
        <v>0</v>
      </c>
    </row>
    <row r="33" spans="1:17" ht="18" customHeight="1" x14ac:dyDescent="0.15">
      <c r="A33" s="549"/>
      <c r="B33" s="537" t="s">
        <v>454</v>
      </c>
      <c r="C33" s="543">
        <f>ROUND(SUM(C34:C41),0)</f>
        <v>86930</v>
      </c>
      <c r="D33" s="543">
        <f>ROUND(SUM(D34:D41),0)</f>
        <v>16489805</v>
      </c>
      <c r="E33" s="539">
        <f>ROUND(SUM(E34:E41),0)</f>
        <v>1936576</v>
      </c>
      <c r="F33" s="540">
        <f>ROUND(SUM(F34:F41),0)</f>
        <v>0</v>
      </c>
      <c r="G33" s="541">
        <f>ROUND(E33-F33,0)</f>
        <v>1936576</v>
      </c>
      <c r="H33" s="539">
        <f>ROUND(SUM(H34:H41),0)</f>
        <v>14553229</v>
      </c>
      <c r="I33" s="542"/>
      <c r="J33" s="541">
        <f t="shared" si="0"/>
        <v>14553229</v>
      </c>
      <c r="K33" s="543">
        <f>ROUND(SUM(K34:K41),0)</f>
        <v>389444</v>
      </c>
      <c r="L33" s="539">
        <f>ROUND(SUM(L34:L41),0)</f>
        <v>0</v>
      </c>
      <c r="M33" s="544">
        <f>ROUND(SUM(M34:M41),0)</f>
        <v>2698100</v>
      </c>
      <c r="N33" s="563"/>
      <c r="O33" s="546">
        <f>ROUND(SUM(O34:O41),0)</f>
        <v>3940510</v>
      </c>
      <c r="P33" s="547">
        <f>ROUND(SUM(P34:P41),0)</f>
        <v>12755197</v>
      </c>
      <c r="Q33" s="548" t="s">
        <v>453</v>
      </c>
    </row>
    <row r="34" spans="1:17" ht="18" customHeight="1" x14ac:dyDescent="0.15">
      <c r="A34" s="549"/>
      <c r="B34" s="562" t="str">
        <f>④収入未済調査!Z3</f>
        <v>住宅使用料</v>
      </c>
      <c r="C34" s="551">
        <f>ROUND(④収入未済調査!AH6,0)</f>
        <v>0</v>
      </c>
      <c r="D34" s="551">
        <f>ROUND(④収入未済調査!AI6,0)</f>
        <v>14463291</v>
      </c>
      <c r="E34" s="552">
        <f>ROUND(④収入未済調査!AC6,0)</f>
        <v>905700</v>
      </c>
      <c r="F34" s="553"/>
      <c r="G34" s="554">
        <f t="shared" si="1"/>
        <v>905700</v>
      </c>
      <c r="H34" s="552">
        <f>ROUND(④収入未済調査!AF6,0)</f>
        <v>13557591</v>
      </c>
      <c r="I34" s="555"/>
      <c r="J34" s="554">
        <f t="shared" si="0"/>
        <v>13557591</v>
      </c>
      <c r="K34" s="556">
        <f t="shared" ref="K34:K41" si="8">ROUND(Q34*G34,0)</f>
        <v>155527</v>
      </c>
      <c r="L34" s="557"/>
      <c r="M34" s="558">
        <f t="shared" ref="M34:M41" si="9">ROUND(J34*Q34,0)</f>
        <v>2328107</v>
      </c>
      <c r="N34" s="563"/>
      <c r="O34" s="559">
        <f>ROUND(④収入未済調査!AH13,0)</f>
        <v>2003140</v>
      </c>
      <c r="P34" s="560">
        <f>ROUND(④収入未済調査!AD13,0)</f>
        <v>9662026</v>
      </c>
      <c r="Q34" s="561">
        <f t="shared" ref="Q34:Q41" si="10">IF(O34=0,0,O34/SUM(O34:P34))</f>
        <v>0.17171980235857767</v>
      </c>
    </row>
    <row r="35" spans="1:17" ht="18" customHeight="1" x14ac:dyDescent="0.15">
      <c r="A35" s="549"/>
      <c r="B35" s="550" t="str">
        <f>④収入未済調査!Z16</f>
        <v>し尿処理手数料</v>
      </c>
      <c r="C35" s="551">
        <f>ROUND(④収入未済調査!AH19,0)</f>
        <v>0</v>
      </c>
      <c r="D35" s="551">
        <f>ROUND(④収入未済調査!AI19,0)</f>
        <v>126600</v>
      </c>
      <c r="E35" s="552">
        <f>ROUND(④収入未済調査!AC19,0)</f>
        <v>96640</v>
      </c>
      <c r="F35" s="553"/>
      <c r="G35" s="554">
        <f t="shared" si="1"/>
        <v>96640</v>
      </c>
      <c r="H35" s="552">
        <f>ROUND(④収入未済調査!AF19,0)</f>
        <v>29960</v>
      </c>
      <c r="I35" s="555"/>
      <c r="J35" s="554">
        <f t="shared" si="0"/>
        <v>29960</v>
      </c>
      <c r="K35" s="556">
        <f t="shared" si="8"/>
        <v>36733</v>
      </c>
      <c r="L35" s="557"/>
      <c r="M35" s="558">
        <f t="shared" si="9"/>
        <v>11388</v>
      </c>
      <c r="N35" s="563"/>
      <c r="O35" s="559">
        <f>ROUND(④収入未済調査!AH26,0)</f>
        <v>435770</v>
      </c>
      <c r="P35" s="560">
        <f>ROUND(④収入未済調査!AD26,0)</f>
        <v>710700</v>
      </c>
      <c r="Q35" s="561">
        <f t="shared" si="10"/>
        <v>0.38009716782820308</v>
      </c>
    </row>
    <row r="36" spans="1:17" ht="18" customHeight="1" x14ac:dyDescent="0.15">
      <c r="A36" s="549"/>
      <c r="B36" s="550" t="str">
        <f>④収入未済調査!Z29</f>
        <v>道路占用料</v>
      </c>
      <c r="C36" s="551">
        <f>ROUND(④収入未済調査!AH32,0)</f>
        <v>0</v>
      </c>
      <c r="D36" s="551">
        <f>ROUND(④収入未済調査!AI32,0)</f>
        <v>346756</v>
      </c>
      <c r="E36" s="552">
        <f>ROUND(④収入未済調査!AC32,0)</f>
        <v>346756</v>
      </c>
      <c r="F36" s="553"/>
      <c r="G36" s="554">
        <f t="shared" si="1"/>
        <v>346756</v>
      </c>
      <c r="H36" s="552">
        <f>ROUND(④収入未済調査!AF32,0)</f>
        <v>0</v>
      </c>
      <c r="I36" s="555"/>
      <c r="J36" s="554">
        <f t="shared" si="0"/>
        <v>0</v>
      </c>
      <c r="K36" s="556">
        <f t="shared" si="8"/>
        <v>0</v>
      </c>
      <c r="L36" s="557"/>
      <c r="M36" s="558">
        <f t="shared" si="9"/>
        <v>0</v>
      </c>
      <c r="N36" s="563"/>
      <c r="O36" s="559">
        <f>ROUND(④収入未済調査!AH39,0)</f>
        <v>0</v>
      </c>
      <c r="P36" s="560">
        <f>ROUND(④収入未済調査!AD39,0)</f>
        <v>20020</v>
      </c>
      <c r="Q36" s="561">
        <f t="shared" si="10"/>
        <v>0</v>
      </c>
    </row>
    <row r="37" spans="1:17" ht="18" customHeight="1" x14ac:dyDescent="0.15">
      <c r="A37" s="549"/>
      <c r="B37" s="550" t="str">
        <f>④収入未済調査!Z42</f>
        <v>農業集落排水使用料（農業集落排水事業特別会計）</v>
      </c>
      <c r="C37" s="551">
        <f>ROUND(④収入未済調査!AH45,0)</f>
        <v>56550</v>
      </c>
      <c r="D37" s="551">
        <f>ROUND(④収入未済調査!AI45,0)</f>
        <v>700388</v>
      </c>
      <c r="E37" s="552">
        <f>ROUND(④収入未済調査!AC45,0)</f>
        <v>248994</v>
      </c>
      <c r="F37" s="553"/>
      <c r="G37" s="554">
        <f t="shared" si="1"/>
        <v>248994</v>
      </c>
      <c r="H37" s="552">
        <f>ROUND(④収入未済調査!AF45,0)</f>
        <v>451394</v>
      </c>
      <c r="I37" s="555"/>
      <c r="J37" s="554">
        <f t="shared" si="0"/>
        <v>451394</v>
      </c>
      <c r="K37" s="556">
        <f t="shared" si="8"/>
        <v>92996</v>
      </c>
      <c r="L37" s="557"/>
      <c r="M37" s="558">
        <f t="shared" si="9"/>
        <v>168590</v>
      </c>
      <c r="N37" s="563"/>
      <c r="O37" s="559">
        <f>ROUND(④収入未済調査!AH52,0)</f>
        <v>393320</v>
      </c>
      <c r="P37" s="560">
        <f>ROUND(④収入未済調査!AD52,0)</f>
        <v>659780</v>
      </c>
      <c r="Q37" s="561">
        <f t="shared" si="10"/>
        <v>0.37348779792992121</v>
      </c>
    </row>
    <row r="38" spans="1:17" ht="18" customHeight="1" x14ac:dyDescent="0.15">
      <c r="A38" s="472"/>
      <c r="B38" s="550" t="str">
        <f>④収入未済調査!Z55</f>
        <v>公共下水道使用料（公共下水道事業特別会計）</v>
      </c>
      <c r="C38" s="551">
        <f>ROUND(④収入未済調査!AH58,0)</f>
        <v>30380</v>
      </c>
      <c r="D38" s="551">
        <f>ROUND(④収入未済調査!AI58,0)</f>
        <v>693568</v>
      </c>
      <c r="E38" s="552">
        <f>ROUND(④収入未済調査!AC58,0)</f>
        <v>245618</v>
      </c>
      <c r="F38" s="553"/>
      <c r="G38" s="554">
        <f t="shared" si="1"/>
        <v>245618</v>
      </c>
      <c r="H38" s="552">
        <f>ROUND(④収入未済調査!AF58,0)</f>
        <v>447950</v>
      </c>
      <c r="I38" s="555"/>
      <c r="J38" s="554">
        <f t="shared" si="0"/>
        <v>447950</v>
      </c>
      <c r="K38" s="556">
        <f t="shared" si="8"/>
        <v>104188</v>
      </c>
      <c r="L38" s="557"/>
      <c r="M38" s="558">
        <f t="shared" si="9"/>
        <v>190015</v>
      </c>
      <c r="N38" s="563"/>
      <c r="O38" s="559">
        <f>ROUND(④収入未済調査!AH65,0)</f>
        <v>1108280</v>
      </c>
      <c r="P38" s="560">
        <f>ROUND(④収入未済調査!AD65,0)</f>
        <v>1504431</v>
      </c>
      <c r="Q38" s="561">
        <f t="shared" si="10"/>
        <v>0.42418774981235963</v>
      </c>
    </row>
    <row r="39" spans="1:17" ht="18" customHeight="1" x14ac:dyDescent="0.15">
      <c r="A39" s="472"/>
      <c r="B39" s="550" t="str">
        <f>④収入未済調査!Z68</f>
        <v>浄化槽使用料（浄化槽事業特別会計）</v>
      </c>
      <c r="C39" s="551">
        <f>ROUND(④収入未済調査!AH71,0)</f>
        <v>0</v>
      </c>
      <c r="D39" s="551">
        <f>ROUND(④収入未済調査!AI71,0)</f>
        <v>159202</v>
      </c>
      <c r="E39" s="552">
        <f>ROUND(④収入未済調査!AC71,0)</f>
        <v>92868</v>
      </c>
      <c r="F39" s="553"/>
      <c r="G39" s="554">
        <f t="shared" si="1"/>
        <v>92868</v>
      </c>
      <c r="H39" s="552">
        <f>ROUND(④収入未済調査!AF71,0)</f>
        <v>66334</v>
      </c>
      <c r="I39" s="555"/>
      <c r="J39" s="554">
        <f t="shared" si="0"/>
        <v>66334</v>
      </c>
      <c r="K39" s="556">
        <f t="shared" si="8"/>
        <v>0</v>
      </c>
      <c r="L39" s="557"/>
      <c r="M39" s="558">
        <f t="shared" si="9"/>
        <v>0</v>
      </c>
      <c r="N39" s="563"/>
      <c r="O39" s="559">
        <f>ROUND(④収入未済調査!AH78,0)</f>
        <v>0</v>
      </c>
      <c r="P39" s="560">
        <f>ROUND(④収入未済調査!AD78,0)</f>
        <v>198240</v>
      </c>
      <c r="Q39" s="561">
        <f t="shared" si="10"/>
        <v>0</v>
      </c>
    </row>
    <row r="40" spans="1:17" ht="18" customHeight="1" x14ac:dyDescent="0.15">
      <c r="A40" s="472"/>
      <c r="B40" s="550" t="str">
        <f>④収入未済調査!Z81</f>
        <v>公共下水道事業　手数料</v>
      </c>
      <c r="C40" s="551">
        <f>ROUND(④収入未済調査!AH84,0)</f>
        <v>0</v>
      </c>
      <c r="D40" s="551">
        <f>ROUND(④収入未済調査!AI84,0)</f>
        <v>0</v>
      </c>
      <c r="E40" s="552">
        <f>ROUND(④収入未済調査!AC84,0)</f>
        <v>0</v>
      </c>
      <c r="F40" s="553"/>
      <c r="G40" s="554">
        <f t="shared" si="1"/>
        <v>0</v>
      </c>
      <c r="H40" s="552">
        <f>ROUND(④収入未済調査!AF84,0)</f>
        <v>0</v>
      </c>
      <c r="I40" s="555"/>
      <c r="J40" s="554">
        <f t="shared" si="0"/>
        <v>0</v>
      </c>
      <c r="K40" s="556">
        <f t="shared" si="8"/>
        <v>0</v>
      </c>
      <c r="L40" s="557"/>
      <c r="M40" s="558">
        <f t="shared" si="9"/>
        <v>0</v>
      </c>
      <c r="N40" s="563"/>
      <c r="O40" s="559">
        <f>ROUND(④収入未済調査!AH91,0)</f>
        <v>0</v>
      </c>
      <c r="P40" s="560">
        <f>ROUND(④収入未済調査!AD91,0)</f>
        <v>0</v>
      </c>
      <c r="Q40" s="561">
        <f t="shared" si="10"/>
        <v>0</v>
      </c>
    </row>
    <row r="41" spans="1:17" ht="18" customHeight="1" x14ac:dyDescent="0.15">
      <c r="A41" s="472"/>
      <c r="B41" s="550" t="str">
        <f>④収入未済調査!Z94</f>
        <v>H</v>
      </c>
      <c r="C41" s="551">
        <f>ROUND(④収入未済調査!AH97,0)</f>
        <v>0</v>
      </c>
      <c r="D41" s="551">
        <f>ROUND(④収入未済調査!AI97,0)</f>
        <v>0</v>
      </c>
      <c r="E41" s="552">
        <f>ROUND(④収入未済調査!AC97,0)</f>
        <v>0</v>
      </c>
      <c r="F41" s="553"/>
      <c r="G41" s="554">
        <f t="shared" si="1"/>
        <v>0</v>
      </c>
      <c r="H41" s="552">
        <f>ROUND(④収入未済調査!AF97,0)</f>
        <v>0</v>
      </c>
      <c r="I41" s="555"/>
      <c r="J41" s="554">
        <f t="shared" si="0"/>
        <v>0</v>
      </c>
      <c r="K41" s="556">
        <f t="shared" si="8"/>
        <v>0</v>
      </c>
      <c r="L41" s="557"/>
      <c r="M41" s="558">
        <f t="shared" si="9"/>
        <v>0</v>
      </c>
      <c r="N41" s="563"/>
      <c r="O41" s="559">
        <f>ROUND(④収入未済調査!AH104,0)</f>
        <v>0</v>
      </c>
      <c r="P41" s="560">
        <f>ROUND(④収入未済調査!AD104,0)</f>
        <v>0</v>
      </c>
      <c r="Q41" s="561">
        <f t="shared" si="10"/>
        <v>0</v>
      </c>
    </row>
    <row r="42" spans="1:17" ht="18" customHeight="1" x14ac:dyDescent="0.15">
      <c r="A42" s="549"/>
      <c r="B42" s="537" t="s">
        <v>455</v>
      </c>
      <c r="C42" s="543">
        <f>ROUND(SUM(C43:C50),0)</f>
        <v>0</v>
      </c>
      <c r="D42" s="543">
        <f>ROUND(SUM(D43:D50),0)</f>
        <v>137</v>
      </c>
      <c r="E42" s="539">
        <f>ROUND(SUM(E43:E50),0)</f>
        <v>137</v>
      </c>
      <c r="F42" s="540">
        <f>ROUND(SUM(F43:F50),0)</f>
        <v>0</v>
      </c>
      <c r="G42" s="541">
        <f t="shared" si="1"/>
        <v>137</v>
      </c>
      <c r="H42" s="539">
        <f>ROUND(SUM(H43:H50),0)</f>
        <v>0</v>
      </c>
      <c r="I42" s="542"/>
      <c r="J42" s="541">
        <f t="shared" si="0"/>
        <v>0</v>
      </c>
      <c r="K42" s="543">
        <f>ROUND(SUM(K43:K50),0)</f>
        <v>0</v>
      </c>
      <c r="L42" s="539">
        <f>ROUND(SUM(L43:L50),0)</f>
        <v>0</v>
      </c>
      <c r="M42" s="544">
        <f>ROUND(SUM(M43:M50),0)</f>
        <v>0</v>
      </c>
      <c r="N42" s="563"/>
      <c r="O42" s="546">
        <f>ROUND(SUM(O43:O50),0)</f>
        <v>0</v>
      </c>
      <c r="P42" s="547">
        <f>ROUND(SUM(P43:P50),0)</f>
        <v>0</v>
      </c>
      <c r="Q42" s="548" t="s">
        <v>453</v>
      </c>
    </row>
    <row r="43" spans="1:17" ht="18" customHeight="1" x14ac:dyDescent="0.15">
      <c r="A43" s="549"/>
      <c r="B43" s="550" t="str">
        <f>④収入未済調査!AL3</f>
        <v>月極駐車場他</v>
      </c>
      <c r="C43" s="551">
        <f>ROUND(④収入未済調査!AT6,0)</f>
        <v>0</v>
      </c>
      <c r="D43" s="551">
        <f>ROUND(④収入未済調査!AU6,0)</f>
        <v>137</v>
      </c>
      <c r="E43" s="552">
        <f>ROUND(④収入未済調査!AO6,0)</f>
        <v>137</v>
      </c>
      <c r="F43" s="553"/>
      <c r="G43" s="554">
        <f t="shared" si="1"/>
        <v>137</v>
      </c>
      <c r="H43" s="552">
        <f>ROUND(④収入未済調査!AR6,0)</f>
        <v>0</v>
      </c>
      <c r="I43" s="555"/>
      <c r="J43" s="554">
        <f t="shared" si="0"/>
        <v>0</v>
      </c>
      <c r="K43" s="556">
        <f t="shared" ref="K43:K50" si="11">ROUND(Q43*G43,0)</f>
        <v>0</v>
      </c>
      <c r="L43" s="557"/>
      <c r="M43" s="558">
        <f t="shared" ref="M43:M50" si="12">ROUND(J43*Q43,0)</f>
        <v>0</v>
      </c>
      <c r="N43" s="563"/>
      <c r="O43" s="559">
        <f>ROUND(④収入未済調査!AT13,0)</f>
        <v>0</v>
      </c>
      <c r="P43" s="560">
        <f>ROUND(④収入未済調査!AP13,0)</f>
        <v>0</v>
      </c>
      <c r="Q43" s="561">
        <f t="shared" ref="Q43:Q50" si="13">IF(O43=0,0,O43/SUM(O43:P43))</f>
        <v>0</v>
      </c>
    </row>
    <row r="44" spans="1:17" ht="18" customHeight="1" x14ac:dyDescent="0.15">
      <c r="A44" s="549"/>
      <c r="B44" s="565" t="str">
        <f>④収入未済調査!AL16</f>
        <v>財産売払収入</v>
      </c>
      <c r="C44" s="551">
        <f>ROUND(④収入未済調査!AT19,0)</f>
        <v>0</v>
      </c>
      <c r="D44" s="551">
        <f>ROUND(④収入未済調査!AU19,0)</f>
        <v>0</v>
      </c>
      <c r="E44" s="552">
        <f>ROUND(④収入未済調査!AO19,0)</f>
        <v>0</v>
      </c>
      <c r="F44" s="553"/>
      <c r="G44" s="554">
        <f t="shared" si="1"/>
        <v>0</v>
      </c>
      <c r="H44" s="552">
        <f>ROUND(④収入未済調査!AR19,0)</f>
        <v>0</v>
      </c>
      <c r="I44" s="555"/>
      <c r="J44" s="554">
        <f t="shared" si="0"/>
        <v>0</v>
      </c>
      <c r="K44" s="556">
        <f t="shared" si="11"/>
        <v>0</v>
      </c>
      <c r="L44" s="557"/>
      <c r="M44" s="558">
        <f t="shared" si="12"/>
        <v>0</v>
      </c>
      <c r="N44" s="563"/>
      <c r="O44" s="559">
        <f>ROUND(④収入未済調査!AT26,0)</f>
        <v>0</v>
      </c>
      <c r="P44" s="560">
        <f>ROUND(④収入未済調査!AP26,0)</f>
        <v>0</v>
      </c>
      <c r="Q44" s="561">
        <f t="shared" si="13"/>
        <v>0</v>
      </c>
    </row>
    <row r="45" spans="1:17" ht="18" customHeight="1" x14ac:dyDescent="0.15">
      <c r="A45" s="472"/>
      <c r="B45" s="565" t="str">
        <f>④収入未済調査!AL29</f>
        <v>C</v>
      </c>
      <c r="C45" s="551">
        <f>ROUND(④収入未済調査!AT32,0)</f>
        <v>0</v>
      </c>
      <c r="D45" s="551">
        <f>ROUND(④収入未済調査!AU32,0)</f>
        <v>0</v>
      </c>
      <c r="E45" s="552">
        <f>ROUND(④収入未済調査!AO32,0)</f>
        <v>0</v>
      </c>
      <c r="F45" s="553"/>
      <c r="G45" s="554">
        <f t="shared" si="1"/>
        <v>0</v>
      </c>
      <c r="H45" s="552">
        <f>ROUND(④収入未済調査!AR32,0)</f>
        <v>0</v>
      </c>
      <c r="I45" s="555"/>
      <c r="J45" s="554">
        <f t="shared" si="0"/>
        <v>0</v>
      </c>
      <c r="K45" s="556">
        <f t="shared" si="11"/>
        <v>0</v>
      </c>
      <c r="L45" s="557"/>
      <c r="M45" s="558">
        <f t="shared" si="12"/>
        <v>0</v>
      </c>
      <c r="N45" s="563"/>
      <c r="O45" s="559">
        <f>ROUND(④収入未済調査!AT39,0)</f>
        <v>0</v>
      </c>
      <c r="P45" s="560">
        <f>ROUND(④収入未済調査!AP39,0)</f>
        <v>0</v>
      </c>
      <c r="Q45" s="561">
        <f t="shared" si="13"/>
        <v>0</v>
      </c>
    </row>
    <row r="46" spans="1:17" ht="18" customHeight="1" x14ac:dyDescent="0.15">
      <c r="A46" s="472"/>
      <c r="B46" s="565" t="str">
        <f>④収入未済調査!AL42</f>
        <v>D</v>
      </c>
      <c r="C46" s="551">
        <f>ROUND(④収入未済調査!AT45,0)</f>
        <v>0</v>
      </c>
      <c r="D46" s="551">
        <f>ROUND(④収入未済調査!AU45,0)</f>
        <v>0</v>
      </c>
      <c r="E46" s="552">
        <f>ROUND(④収入未済調査!AO45,0)</f>
        <v>0</v>
      </c>
      <c r="F46" s="553"/>
      <c r="G46" s="554">
        <f t="shared" si="1"/>
        <v>0</v>
      </c>
      <c r="H46" s="552">
        <f>ROUND(④収入未済調査!AR45,0)</f>
        <v>0</v>
      </c>
      <c r="I46" s="555"/>
      <c r="J46" s="554">
        <f t="shared" si="0"/>
        <v>0</v>
      </c>
      <c r="K46" s="556">
        <f t="shared" si="11"/>
        <v>0</v>
      </c>
      <c r="L46" s="557"/>
      <c r="M46" s="558">
        <f t="shared" si="12"/>
        <v>0</v>
      </c>
      <c r="N46" s="563"/>
      <c r="O46" s="559">
        <f>ROUND(④収入未済調査!AT52,0)</f>
        <v>0</v>
      </c>
      <c r="P46" s="560">
        <f>ROUND(④収入未済調査!AP52,0)</f>
        <v>0</v>
      </c>
      <c r="Q46" s="561">
        <f t="shared" si="13"/>
        <v>0</v>
      </c>
    </row>
    <row r="47" spans="1:17" ht="18" customHeight="1" x14ac:dyDescent="0.15">
      <c r="A47" s="472"/>
      <c r="B47" s="565" t="str">
        <f>④収入未済調査!AL55</f>
        <v>E</v>
      </c>
      <c r="C47" s="551">
        <f>ROUND(④収入未済調査!AT58,0)</f>
        <v>0</v>
      </c>
      <c r="D47" s="551">
        <f>ROUND(④収入未済調査!AU58,0)</f>
        <v>0</v>
      </c>
      <c r="E47" s="552">
        <f>ROUND(④収入未済調査!AO58,0)</f>
        <v>0</v>
      </c>
      <c r="F47" s="553"/>
      <c r="G47" s="554">
        <f t="shared" si="1"/>
        <v>0</v>
      </c>
      <c r="H47" s="552">
        <f>ROUND(④収入未済調査!AR58,0)</f>
        <v>0</v>
      </c>
      <c r="I47" s="555"/>
      <c r="J47" s="554">
        <f t="shared" si="0"/>
        <v>0</v>
      </c>
      <c r="K47" s="556">
        <f t="shared" si="11"/>
        <v>0</v>
      </c>
      <c r="L47" s="557"/>
      <c r="M47" s="558">
        <f t="shared" si="12"/>
        <v>0</v>
      </c>
      <c r="N47" s="563"/>
      <c r="O47" s="559">
        <f>ROUND(④収入未済調査!AT65,0)</f>
        <v>0</v>
      </c>
      <c r="P47" s="560">
        <f>ROUND(④収入未済調査!AP65,0)</f>
        <v>0</v>
      </c>
      <c r="Q47" s="561">
        <f t="shared" si="13"/>
        <v>0</v>
      </c>
    </row>
    <row r="48" spans="1:17" ht="18" customHeight="1" x14ac:dyDescent="0.15">
      <c r="A48" s="472"/>
      <c r="B48" s="565" t="str">
        <f>④収入未済調査!AL68</f>
        <v>F</v>
      </c>
      <c r="C48" s="551">
        <f>ROUND(④収入未済調査!AT71,0)</f>
        <v>0</v>
      </c>
      <c r="D48" s="551">
        <f>ROUND(④収入未済調査!AU71,0)</f>
        <v>0</v>
      </c>
      <c r="E48" s="552">
        <f>ROUND(④収入未済調査!AO71,0)</f>
        <v>0</v>
      </c>
      <c r="F48" s="553"/>
      <c r="G48" s="554">
        <f t="shared" si="1"/>
        <v>0</v>
      </c>
      <c r="H48" s="552">
        <f>ROUND(④収入未済調査!AR71,0)</f>
        <v>0</v>
      </c>
      <c r="I48" s="555"/>
      <c r="J48" s="554">
        <f t="shared" si="0"/>
        <v>0</v>
      </c>
      <c r="K48" s="556">
        <f t="shared" si="11"/>
        <v>0</v>
      </c>
      <c r="L48" s="557"/>
      <c r="M48" s="558">
        <f t="shared" si="12"/>
        <v>0</v>
      </c>
      <c r="N48" s="563"/>
      <c r="O48" s="559">
        <f>ROUND(④収入未済調査!AT78,0)</f>
        <v>0</v>
      </c>
      <c r="P48" s="560">
        <f>ROUND(④収入未済調査!AP78,0)</f>
        <v>0</v>
      </c>
      <c r="Q48" s="561">
        <f t="shared" si="13"/>
        <v>0</v>
      </c>
    </row>
    <row r="49" spans="1:17" ht="18" customHeight="1" x14ac:dyDescent="0.15">
      <c r="A49" s="472"/>
      <c r="B49" s="565" t="str">
        <f>④収入未済調査!AL81</f>
        <v>G</v>
      </c>
      <c r="C49" s="551">
        <f>ROUND(④収入未済調査!AT84,0)</f>
        <v>0</v>
      </c>
      <c r="D49" s="551">
        <f>ROUND(④収入未済調査!AU84,0)</f>
        <v>0</v>
      </c>
      <c r="E49" s="552">
        <f>ROUND(④収入未済調査!AO84,0)</f>
        <v>0</v>
      </c>
      <c r="F49" s="553"/>
      <c r="G49" s="554">
        <f t="shared" si="1"/>
        <v>0</v>
      </c>
      <c r="H49" s="552">
        <f>ROUND(④収入未済調査!AR84,0)</f>
        <v>0</v>
      </c>
      <c r="I49" s="555"/>
      <c r="J49" s="554">
        <f t="shared" si="0"/>
        <v>0</v>
      </c>
      <c r="K49" s="556">
        <f t="shared" si="11"/>
        <v>0</v>
      </c>
      <c r="L49" s="557"/>
      <c r="M49" s="558">
        <f t="shared" si="12"/>
        <v>0</v>
      </c>
      <c r="N49" s="563"/>
      <c r="O49" s="559">
        <f>ROUND(④収入未済調査!AT91,0)</f>
        <v>0</v>
      </c>
      <c r="P49" s="560">
        <f>ROUND(④収入未済調査!AP91,0)</f>
        <v>0</v>
      </c>
      <c r="Q49" s="561">
        <f t="shared" si="13"/>
        <v>0</v>
      </c>
    </row>
    <row r="50" spans="1:17" ht="18" customHeight="1" x14ac:dyDescent="0.15">
      <c r="A50" s="472"/>
      <c r="B50" s="565" t="str">
        <f>④収入未済調査!AL94</f>
        <v>H</v>
      </c>
      <c r="C50" s="551">
        <f>ROUND(④収入未済調査!AT97,0)</f>
        <v>0</v>
      </c>
      <c r="D50" s="551">
        <f>ROUND(④収入未済調査!AU97,0)</f>
        <v>0</v>
      </c>
      <c r="E50" s="552">
        <f>ROUND(④収入未済調査!AO97,0)</f>
        <v>0</v>
      </c>
      <c r="F50" s="553"/>
      <c r="G50" s="554">
        <f t="shared" si="1"/>
        <v>0</v>
      </c>
      <c r="H50" s="552">
        <f>ROUND(④収入未済調査!AR97,0)</f>
        <v>0</v>
      </c>
      <c r="I50" s="555"/>
      <c r="J50" s="554">
        <f t="shared" si="0"/>
        <v>0</v>
      </c>
      <c r="K50" s="556">
        <f t="shared" si="11"/>
        <v>0</v>
      </c>
      <c r="L50" s="557"/>
      <c r="M50" s="558">
        <f t="shared" si="12"/>
        <v>0</v>
      </c>
      <c r="N50" s="563"/>
      <c r="O50" s="559">
        <f>ROUND(④収入未済調査!AT104,0)</f>
        <v>0</v>
      </c>
      <c r="P50" s="560">
        <f>ROUND(④収入未済調査!AP104,0)</f>
        <v>0</v>
      </c>
      <c r="Q50" s="561">
        <f t="shared" si="13"/>
        <v>0</v>
      </c>
    </row>
    <row r="51" spans="1:17" ht="18" customHeight="1" x14ac:dyDescent="0.15">
      <c r="A51" s="549"/>
      <c r="B51" s="537" t="s">
        <v>456</v>
      </c>
      <c r="C51" s="543">
        <f>ROUND(SUM(C52:C59),0)</f>
        <v>0</v>
      </c>
      <c r="D51" s="543">
        <f>ROUND(SUM(D52:D59),0)</f>
        <v>12924375</v>
      </c>
      <c r="E51" s="539">
        <f>ROUND(SUM(E52:E59),0)</f>
        <v>0</v>
      </c>
      <c r="F51" s="540">
        <f>ROUND(SUM(F52:F59),0)</f>
        <v>0</v>
      </c>
      <c r="G51" s="541">
        <f t="shared" si="1"/>
        <v>0</v>
      </c>
      <c r="H51" s="539">
        <f>ROUND(SUM(H52:H59),0)</f>
        <v>12924375</v>
      </c>
      <c r="I51" s="540">
        <f>ROUND(SUM(I52:I59),0)</f>
        <v>0</v>
      </c>
      <c r="J51" s="541">
        <f t="shared" si="0"/>
        <v>12924375</v>
      </c>
      <c r="K51" s="543">
        <f>ROUND(SUM(K52:K59),0)</f>
        <v>0</v>
      </c>
      <c r="L51" s="539">
        <f>ROUND(SUM(L52:L59),0)</f>
        <v>0</v>
      </c>
      <c r="M51" s="544">
        <f>ROUND(SUM(M52:M59),0)</f>
        <v>0</v>
      </c>
      <c r="N51" s="563"/>
      <c r="O51" s="546">
        <f>ROUND(SUM(O52:O59),0)</f>
        <v>0</v>
      </c>
      <c r="P51" s="547">
        <f>ROUND(SUM(P52:P59),0)</f>
        <v>6745353</v>
      </c>
      <c r="Q51" s="548" t="s">
        <v>453</v>
      </c>
    </row>
    <row r="52" spans="1:17" ht="18" customHeight="1" x14ac:dyDescent="0.15">
      <c r="A52" s="549"/>
      <c r="B52" s="562" t="str">
        <f>④収入未済調査!AX3</f>
        <v>柳谷産業開発公社</v>
      </c>
      <c r="C52" s="551">
        <f>ROUND(SUM(④収入未済調査!BG6:BG7),0)</f>
        <v>0</v>
      </c>
      <c r="D52" s="551">
        <f>ROUND(SUM(④収入未済調査!BH6:BH7),0)</f>
        <v>17632</v>
      </c>
      <c r="E52" s="552">
        <f>ROUND(SUM(④収入未済調査!BB6:BB7),0)</f>
        <v>0</v>
      </c>
      <c r="F52" s="553"/>
      <c r="G52" s="554">
        <f t="shared" si="1"/>
        <v>0</v>
      </c>
      <c r="H52" s="552">
        <f>ROUND(SUM(④収入未済調査!BE6:BE7),0)</f>
        <v>17632</v>
      </c>
      <c r="I52" s="553"/>
      <c r="J52" s="554">
        <f t="shared" si="0"/>
        <v>17632</v>
      </c>
      <c r="K52" s="556">
        <f>ROUND(Q52*G52,0)</f>
        <v>0</v>
      </c>
      <c r="L52" s="557"/>
      <c r="M52" s="558">
        <f t="shared" ref="M52:M59" si="14">ROUND(J52*Q52,0)</f>
        <v>0</v>
      </c>
      <c r="N52" s="563"/>
      <c r="O52" s="559">
        <f>ROUND(④収入未済調査!BG15,0)</f>
        <v>0</v>
      </c>
      <c r="P52" s="560">
        <f>ROUND(④収入未済調査!BC15,0)</f>
        <v>0</v>
      </c>
      <c r="Q52" s="561">
        <f t="shared" ref="Q52:Q59" si="15">IF(O52=0,0,O52/SUM(O52:P52))</f>
        <v>0</v>
      </c>
    </row>
    <row r="53" spans="1:17" ht="18" customHeight="1" x14ac:dyDescent="0.15">
      <c r="A53" s="549"/>
      <c r="B53" s="550" t="str">
        <f>④収入未済調査!AX18</f>
        <v>住宅新築資金</v>
      </c>
      <c r="C53" s="551">
        <f>ROUND(SUM(④収入未済調査!BG21:BG22),0)</f>
        <v>0</v>
      </c>
      <c r="D53" s="551">
        <f>ROUND(SUM(④収入未済調査!BH21:BH22),0)</f>
        <v>11646743</v>
      </c>
      <c r="E53" s="552">
        <f>ROUND(SUM(④収入未済調査!BB21:BB22),0)</f>
        <v>0</v>
      </c>
      <c r="F53" s="553"/>
      <c r="G53" s="554">
        <f t="shared" si="1"/>
        <v>0</v>
      </c>
      <c r="H53" s="552">
        <f>ROUND(SUM(④収入未済調査!BE21:BE22),0)</f>
        <v>11646743</v>
      </c>
      <c r="I53" s="553"/>
      <c r="J53" s="554">
        <f t="shared" si="0"/>
        <v>11646743</v>
      </c>
      <c r="K53" s="556">
        <f t="shared" ref="K53:K59" si="16">ROUND(Q53*G53,0)</f>
        <v>0</v>
      </c>
      <c r="L53" s="557"/>
      <c r="M53" s="558">
        <f t="shared" si="14"/>
        <v>0</v>
      </c>
      <c r="N53" s="563"/>
      <c r="O53" s="559">
        <f>ROUND(④収入未済調査!BG30,0)</f>
        <v>0</v>
      </c>
      <c r="P53" s="560">
        <f>ROUND(④収入未済調査!BC30,0)</f>
        <v>4910353</v>
      </c>
      <c r="Q53" s="561">
        <f t="shared" si="15"/>
        <v>0</v>
      </c>
    </row>
    <row r="54" spans="1:17" ht="18" customHeight="1" x14ac:dyDescent="0.15">
      <c r="A54" s="549"/>
      <c r="B54" s="550" t="str">
        <f>④収入未済調査!AX33</f>
        <v>面河奨学金</v>
      </c>
      <c r="C54" s="551">
        <f>ROUND(SUM(④収入未済調査!BG36:BG37),0)</f>
        <v>0</v>
      </c>
      <c r="D54" s="551">
        <f>ROUND(SUM(④収入未済調査!BH36:BH37),0)</f>
        <v>1260000</v>
      </c>
      <c r="E54" s="552">
        <f>ROUND(SUM(④収入未済調査!BB36:BB37),0)</f>
        <v>0</v>
      </c>
      <c r="F54" s="553"/>
      <c r="G54" s="554">
        <f t="shared" si="1"/>
        <v>0</v>
      </c>
      <c r="H54" s="552">
        <f>ROUND(SUM(④収入未済調査!BE36:BE37),0)</f>
        <v>1260000</v>
      </c>
      <c r="I54" s="553"/>
      <c r="J54" s="554">
        <f t="shared" si="0"/>
        <v>1260000</v>
      </c>
      <c r="K54" s="556">
        <f t="shared" si="16"/>
        <v>0</v>
      </c>
      <c r="L54" s="557"/>
      <c r="M54" s="558">
        <f t="shared" si="14"/>
        <v>0</v>
      </c>
      <c r="N54" s="563"/>
      <c r="O54" s="559">
        <f>ROUND(④収入未済調査!BG45,0)</f>
        <v>0</v>
      </c>
      <c r="P54" s="560">
        <f>ROUND(④収入未済調査!BC45,0)</f>
        <v>1835000</v>
      </c>
      <c r="Q54" s="561">
        <f t="shared" si="15"/>
        <v>0</v>
      </c>
    </row>
    <row r="55" spans="1:17" ht="18" customHeight="1" x14ac:dyDescent="0.15">
      <c r="A55" s="549"/>
      <c r="B55" s="550" t="str">
        <f>④収入未済調査!AX48</f>
        <v>新規就農貸付</v>
      </c>
      <c r="C55" s="551">
        <f>ROUND(SUM(④収入未済調査!BG51:BG52),0)</f>
        <v>0</v>
      </c>
      <c r="D55" s="551">
        <f>ROUND(SUM(④収入未済調査!BH51:BH52),0)</f>
        <v>0</v>
      </c>
      <c r="E55" s="552">
        <f>ROUND(SUM(④収入未済調査!BB51:BB52),0)</f>
        <v>0</v>
      </c>
      <c r="F55" s="553"/>
      <c r="G55" s="554">
        <f t="shared" si="1"/>
        <v>0</v>
      </c>
      <c r="H55" s="552">
        <f>ROUND(SUM(④収入未済調査!BE51:BE52),0)</f>
        <v>0</v>
      </c>
      <c r="I55" s="553"/>
      <c r="J55" s="554">
        <f t="shared" si="0"/>
        <v>0</v>
      </c>
      <c r="K55" s="556">
        <f t="shared" si="16"/>
        <v>0</v>
      </c>
      <c r="L55" s="557"/>
      <c r="M55" s="558">
        <f t="shared" si="14"/>
        <v>0</v>
      </c>
      <c r="N55" s="563"/>
      <c r="O55" s="559">
        <f>ROUND(④収入未済調査!BG60,0)</f>
        <v>0</v>
      </c>
      <c r="P55" s="560">
        <f>ROUND(④収入未済調査!BC60,0)</f>
        <v>0</v>
      </c>
      <c r="Q55" s="561">
        <f t="shared" si="15"/>
        <v>0</v>
      </c>
    </row>
    <row r="56" spans="1:17" ht="18" customHeight="1" x14ac:dyDescent="0.15">
      <c r="A56" s="472"/>
      <c r="B56" s="550" t="str">
        <f>④収入未済調査!AX153</f>
        <v>雑入</v>
      </c>
      <c r="C56" s="551">
        <f>ROUND(④収入未済調査!BG156,0)</f>
        <v>0</v>
      </c>
      <c r="D56" s="551">
        <f>ROUND(④収入未済調査!BH156,0)</f>
        <v>0</v>
      </c>
      <c r="E56" s="552">
        <f>ROUND(④収入未済調査!BB156,0)</f>
        <v>0</v>
      </c>
      <c r="F56" s="553"/>
      <c r="G56" s="554">
        <f t="shared" si="1"/>
        <v>0</v>
      </c>
      <c r="H56" s="552">
        <f>ROUND(④収入未済調査!BE156,0)</f>
        <v>0</v>
      </c>
      <c r="I56" s="553"/>
      <c r="J56" s="554">
        <f t="shared" si="0"/>
        <v>0</v>
      </c>
      <c r="K56" s="556">
        <f t="shared" si="16"/>
        <v>0</v>
      </c>
      <c r="L56" s="557"/>
      <c r="M56" s="558">
        <f t="shared" si="14"/>
        <v>0</v>
      </c>
      <c r="N56" s="563"/>
      <c r="O56" s="559">
        <f>ROUND(④収入未済調査!BG163,0)</f>
        <v>0</v>
      </c>
      <c r="P56" s="560">
        <f>ROUND(④収入未済調査!BC163,0)</f>
        <v>0</v>
      </c>
      <c r="Q56" s="561">
        <f t="shared" si="15"/>
        <v>0</v>
      </c>
    </row>
    <row r="57" spans="1:17" ht="18" customHeight="1" x14ac:dyDescent="0.15">
      <c r="A57" s="472"/>
      <c r="B57" s="566" t="str">
        <f>④収入未済調査!AX166</f>
        <v>Ｌ</v>
      </c>
      <c r="C57" s="567">
        <f>④収入未済調査!BG169</f>
        <v>0</v>
      </c>
      <c r="D57" s="567">
        <f>④収入未済調査!BH169</f>
        <v>0</v>
      </c>
      <c r="E57" s="568">
        <f>④収入未済調査!BB169</f>
        <v>0</v>
      </c>
      <c r="F57" s="569"/>
      <c r="G57" s="554">
        <f t="shared" si="1"/>
        <v>0</v>
      </c>
      <c r="H57" s="568">
        <f>④収入未済調査!BE169</f>
        <v>0</v>
      </c>
      <c r="I57" s="569"/>
      <c r="J57" s="554">
        <f t="shared" si="0"/>
        <v>0</v>
      </c>
      <c r="K57" s="556">
        <f t="shared" si="16"/>
        <v>0</v>
      </c>
      <c r="L57" s="570"/>
      <c r="M57" s="558">
        <f t="shared" si="14"/>
        <v>0</v>
      </c>
      <c r="N57" s="563"/>
      <c r="O57" s="559">
        <f>ROUND(④収入未済調査!BG176,0)</f>
        <v>0</v>
      </c>
      <c r="P57" s="560">
        <f>ROUND(④収入未済調査!BC176,0)</f>
        <v>0</v>
      </c>
      <c r="Q57" s="561">
        <f t="shared" si="15"/>
        <v>0</v>
      </c>
    </row>
    <row r="58" spans="1:17" ht="18" customHeight="1" x14ac:dyDescent="0.15">
      <c r="A58" s="472"/>
      <c r="B58" s="550" t="str">
        <f>④収入未済調査!AX179</f>
        <v>Ｍ</v>
      </c>
      <c r="C58" s="571">
        <f>④収入未済調査!BG182</f>
        <v>0</v>
      </c>
      <c r="D58" s="571">
        <f>④収入未済調査!BH182</f>
        <v>0</v>
      </c>
      <c r="E58" s="572">
        <f>④収入未済調査!BB182</f>
        <v>0</v>
      </c>
      <c r="F58" s="553"/>
      <c r="G58" s="554">
        <f t="shared" si="1"/>
        <v>0</v>
      </c>
      <c r="H58" s="552">
        <f>④収入未済調査!BE182</f>
        <v>0</v>
      </c>
      <c r="I58" s="553"/>
      <c r="J58" s="554">
        <f t="shared" si="0"/>
        <v>0</v>
      </c>
      <c r="K58" s="556">
        <f t="shared" si="16"/>
        <v>0</v>
      </c>
      <c r="L58" s="557"/>
      <c r="M58" s="558">
        <f t="shared" si="14"/>
        <v>0</v>
      </c>
      <c r="N58" s="563"/>
      <c r="O58" s="559">
        <f>ROUND(④収入未済調査!BG189,0)</f>
        <v>0</v>
      </c>
      <c r="P58" s="560">
        <f>ROUND(④収入未済調査!BC189,0)</f>
        <v>0</v>
      </c>
      <c r="Q58" s="561">
        <f t="shared" si="15"/>
        <v>0</v>
      </c>
    </row>
    <row r="59" spans="1:17" ht="18" customHeight="1" thickBot="1" x14ac:dyDescent="0.2">
      <c r="A59" s="472"/>
      <c r="B59" s="573" t="str">
        <f>④収入未済調査!AX192</f>
        <v>Ｎ</v>
      </c>
      <c r="C59" s="574">
        <f>④収入未済調査!BG195</f>
        <v>0</v>
      </c>
      <c r="D59" s="574">
        <f>④収入未済調査!BH195</f>
        <v>0</v>
      </c>
      <c r="E59" s="575">
        <f>④収入未済調査!BB195</f>
        <v>0</v>
      </c>
      <c r="F59" s="576"/>
      <c r="G59" s="554">
        <f t="shared" si="1"/>
        <v>0</v>
      </c>
      <c r="H59" s="572">
        <f>④収入未済調査!BE195</f>
        <v>0</v>
      </c>
      <c r="I59" s="576"/>
      <c r="J59" s="554">
        <f t="shared" si="0"/>
        <v>0</v>
      </c>
      <c r="K59" s="556">
        <f t="shared" si="16"/>
        <v>0</v>
      </c>
      <c r="L59" s="577"/>
      <c r="M59" s="558">
        <f t="shared" si="14"/>
        <v>0</v>
      </c>
      <c r="N59" s="563"/>
      <c r="O59" s="578">
        <f>ROUND(④収入未済調査!BG202,0)</f>
        <v>0</v>
      </c>
      <c r="P59" s="579">
        <f>ROUND(④収入未済調査!BC202,0)</f>
        <v>0</v>
      </c>
      <c r="Q59" s="561">
        <f t="shared" si="15"/>
        <v>0</v>
      </c>
    </row>
    <row r="60" spans="1:17" ht="18" customHeight="1" thickTop="1" thickBot="1" x14ac:dyDescent="0.2">
      <c r="A60" s="549"/>
      <c r="B60" s="580" t="s">
        <v>327</v>
      </c>
      <c r="C60" s="581">
        <f>ROUND(SUM(C15,C24,C33,C42,C51),0)</f>
        <v>9910892</v>
      </c>
      <c r="D60" s="581">
        <f t="shared" ref="D60:M60" si="17">ROUND(SUM(D15,D24,D33,D42,D51),0)</f>
        <v>98398578</v>
      </c>
      <c r="E60" s="582">
        <f t="shared" si="17"/>
        <v>22457308</v>
      </c>
      <c r="F60" s="583">
        <f t="shared" si="17"/>
        <v>0</v>
      </c>
      <c r="G60" s="584">
        <f t="shared" si="17"/>
        <v>22457308</v>
      </c>
      <c r="H60" s="582">
        <f t="shared" si="17"/>
        <v>75941270</v>
      </c>
      <c r="I60" s="583">
        <f t="shared" si="17"/>
        <v>0</v>
      </c>
      <c r="J60" s="584">
        <f t="shared" si="17"/>
        <v>75941270</v>
      </c>
      <c r="K60" s="585">
        <f t="shared" si="17"/>
        <v>8335009</v>
      </c>
      <c r="L60" s="582">
        <f t="shared" si="17"/>
        <v>0</v>
      </c>
      <c r="M60" s="584">
        <f t="shared" si="17"/>
        <v>21322902</v>
      </c>
      <c r="O60" s="582">
        <f>ROUND(SUM(O15,O24,O33,O42,O51),0)</f>
        <v>58613138</v>
      </c>
      <c r="P60" s="583">
        <f>ROUND(SUM(P15,P24,P33,P42,P51),0)</f>
        <v>106358473</v>
      </c>
      <c r="Q60" s="586"/>
    </row>
  </sheetData>
  <mergeCells count="10">
    <mergeCell ref="I13:I14"/>
    <mergeCell ref="K13:K14"/>
    <mergeCell ref="L13:M13"/>
    <mergeCell ref="O13:P13"/>
    <mergeCell ref="B13:B14"/>
    <mergeCell ref="C13:C14"/>
    <mergeCell ref="D13:D14"/>
    <mergeCell ref="E13:E14"/>
    <mergeCell ref="F13:F14"/>
    <mergeCell ref="H13:H14"/>
  </mergeCells>
  <phoneticPr fontId="8"/>
  <printOptions horizontalCentered="1" gridLinesSet="0"/>
  <pageMargins left="0.39370078740157483" right="0.39370078740157483" top="0.98425196850393704" bottom="0.39370078740157483" header="0.70866141732283472" footer="0.39370078740157483"/>
  <pageSetup paperSize="9" scale="75" orientation="landscape" r:id="rId1"/>
  <headerFooter alignWithMargins="0">
    <oddHeader>&amp;L&amp;A</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0"/>
  <sheetViews>
    <sheetView topLeftCell="A25" zoomScale="85" zoomScaleNormal="85" workbookViewId="0">
      <selection activeCell="C39" sqref="C39"/>
    </sheetView>
  </sheetViews>
  <sheetFormatPr defaultColWidth="9" defaultRowHeight="18" customHeight="1" x14ac:dyDescent="0.15"/>
  <cols>
    <col min="1" max="1" width="8.875" style="658" customWidth="1"/>
    <col min="2" max="2" width="4.125" style="658" customWidth="1"/>
    <col min="3" max="3" width="46.375" style="658" bestFit="1" customWidth="1"/>
    <col min="4" max="19" width="16.25" style="658" customWidth="1"/>
    <col min="20" max="20" width="14.375" style="715" bestFit="1" customWidth="1"/>
    <col min="21" max="21" width="2.875" style="658" customWidth="1"/>
    <col min="22" max="29" width="9" style="714"/>
    <col min="30" max="16384" width="9" style="658"/>
  </cols>
  <sheetData>
    <row r="1" spans="2:21" ht="18" customHeight="1" x14ac:dyDescent="0.15">
      <c r="C1" s="658" t="s">
        <v>636</v>
      </c>
    </row>
    <row r="2" spans="2:21" s="661" customFormat="1" ht="18" customHeight="1" thickBot="1" x14ac:dyDescent="0.2">
      <c r="B2" s="658"/>
      <c r="C2" s="659" t="s">
        <v>585</v>
      </c>
      <c r="D2" s="1247" t="s">
        <v>671</v>
      </c>
      <c r="E2" s="1247"/>
      <c r="F2" s="1247"/>
      <c r="G2" s="1248" t="s">
        <v>672</v>
      </c>
      <c r="H2" s="1248"/>
      <c r="I2" s="1248"/>
      <c r="J2" s="1248"/>
      <c r="K2" s="1248"/>
      <c r="L2" s="1248"/>
      <c r="M2" s="1248"/>
      <c r="N2" s="1248"/>
      <c r="O2" s="1248"/>
      <c r="P2" s="1248"/>
      <c r="Q2" s="1248"/>
      <c r="R2" s="1248"/>
      <c r="S2" s="1248"/>
      <c r="T2" s="660"/>
      <c r="U2" s="658"/>
    </row>
    <row r="3" spans="2:21" s="661" customFormat="1" ht="18" customHeight="1" x14ac:dyDescent="0.15">
      <c r="B3" s="658"/>
      <c r="C3" s="662" t="s">
        <v>586</v>
      </c>
      <c r="D3" s="1249" t="s">
        <v>587</v>
      </c>
      <c r="E3" s="1250"/>
      <c r="F3" s="1251"/>
      <c r="G3" s="1249" t="s">
        <v>588</v>
      </c>
      <c r="H3" s="1250"/>
      <c r="I3" s="1251"/>
      <c r="J3" s="663"/>
      <c r="K3" s="664"/>
      <c r="L3" s="1252" t="s">
        <v>589</v>
      </c>
      <c r="M3" s="1253"/>
      <c r="N3" s="1253"/>
      <c r="O3" s="1254"/>
      <c r="P3" s="665" t="s">
        <v>590</v>
      </c>
      <c r="Q3" s="1250" t="s">
        <v>591</v>
      </c>
      <c r="R3" s="1250"/>
      <c r="S3" s="1255"/>
      <c r="T3" s="666"/>
      <c r="U3" s="658"/>
    </row>
    <row r="4" spans="2:21" s="661" customFormat="1" ht="18" customHeight="1" thickBot="1" x14ac:dyDescent="0.2">
      <c r="B4" s="658"/>
      <c r="C4" s="667" t="s">
        <v>592</v>
      </c>
      <c r="D4" s="1241">
        <v>53396</v>
      </c>
      <c r="E4" s="1242"/>
      <c r="F4" s="1243"/>
      <c r="G4" s="1241">
        <v>30243</v>
      </c>
      <c r="H4" s="1242"/>
      <c r="I4" s="1243"/>
      <c r="J4" s="663"/>
      <c r="K4" s="664"/>
      <c r="L4" s="1244">
        <v>36228</v>
      </c>
      <c r="M4" s="1242"/>
      <c r="N4" s="1242"/>
      <c r="O4" s="1245"/>
      <c r="P4" s="668">
        <v>0</v>
      </c>
      <c r="Q4" s="1242">
        <v>209674</v>
      </c>
      <c r="R4" s="1242"/>
      <c r="S4" s="1245"/>
      <c r="T4" s="669" t="str">
        <f>IF(SUM(E4:F4,M4:N4,P4)-SUM(J4:K4,H4:I4)=SUM(R4:S4),"OK",(SUM(E4:F4,M4:N4,P4)-SUM(J4:K4,H4:I4))-SUM(R4:S4))</f>
        <v>OK</v>
      </c>
      <c r="U4" s="658"/>
    </row>
    <row r="5" spans="2:21" s="674" customFormat="1" ht="18" customHeight="1" x14ac:dyDescent="0.15">
      <c r="B5" s="658"/>
      <c r="C5" s="670"/>
      <c r="D5" s="671">
        <f>IF(D4=ROUND(SUM(D33,D58)/1000,0),"OK",D4-ROUND(SUM(D33,D58)/1000,0))</f>
        <v>14531</v>
      </c>
      <c r="E5" s="1246">
        <f>IF(D4=ROUND(SUM(E33:F33,E58:F58)/1000,0),"OK",D4-ROUND(SUM(E33:F33,E58:F58)/1000,0))</f>
        <v>14531</v>
      </c>
      <c r="F5" s="1246"/>
      <c r="G5" s="671">
        <f>IF(G4=ROUND(SUM(G33,G58)/1000,0),"OK",G4-ROUND(SUM(G33,G58)/1000,0))</f>
        <v>30243</v>
      </c>
      <c r="H5" s="1246">
        <f>IF(G4=ROUND(SUM(H33:I33,H58:I58)/1000,0),"OK",G4-ROUND(SUM(H33:I33,H58:I58)/1000,0))</f>
        <v>30243</v>
      </c>
      <c r="I5" s="1246"/>
      <c r="J5" s="672"/>
      <c r="K5" s="672"/>
      <c r="L5" s="671">
        <f>IF(L4=ROUND(SUM(L33,L58)/1000,0),"OK",L4-ROUND(SUM(L33,L58)/1000,0))</f>
        <v>36228</v>
      </c>
      <c r="M5" s="1246">
        <f>IF(L4=ROUND(SUM(M33:O33,M58:O58)/1000,0),"OK",L4-ROUND(SUM(M33:O33,M58:O58)/1000,0))</f>
        <v>36228</v>
      </c>
      <c r="N5" s="1246"/>
      <c r="O5" s="1246"/>
      <c r="P5" s="671" t="str">
        <f>IF(P4=ROUND(SUM(P33,P58)/1000,0),"OK",P4-ROUND(SUM(P33,P58)/1000,0))</f>
        <v>OK</v>
      </c>
      <c r="Q5" s="671">
        <f>IF(Q4=ROUND(SUM(Q33,Q58)/1000,0),"OK",Q4-ROUND(SUM(Q33,Q58)/1000,0))</f>
        <v>209674</v>
      </c>
      <c r="R5" s="1246">
        <f>IF(Q4=ROUND(SUM(R33:S33,R58:S58)/1000,0),"OK",Q4-ROUND(SUM(R33:S33,R58:S58)/1000,0))</f>
        <v>209674</v>
      </c>
      <c r="S5" s="1246"/>
      <c r="T5" s="673"/>
      <c r="U5" s="658"/>
    </row>
    <row r="6" spans="2:21" s="674" customFormat="1" ht="18" customHeight="1" x14ac:dyDescent="0.15">
      <c r="B6" s="658"/>
      <c r="C6" s="670"/>
      <c r="D6" s="670"/>
      <c r="E6" s="675"/>
      <c r="F6" s="675"/>
      <c r="G6" s="670"/>
      <c r="H6" s="675"/>
      <c r="I6" s="675"/>
      <c r="J6" s="675"/>
      <c r="K6" s="675"/>
      <c r="L6" s="670"/>
      <c r="M6" s="675"/>
      <c r="N6" s="675"/>
      <c r="O6" s="675"/>
      <c r="P6" s="675"/>
      <c r="Q6" s="670"/>
      <c r="R6" s="675"/>
      <c r="S6" s="675"/>
      <c r="T6" s="675"/>
      <c r="U6" s="658"/>
    </row>
    <row r="7" spans="2:21" s="674" customFormat="1" ht="18" customHeight="1" thickBot="1" x14ac:dyDescent="0.2">
      <c r="B7" s="658"/>
      <c r="C7" s="658"/>
      <c r="D7" s="658"/>
      <c r="E7" s="658"/>
      <c r="F7" s="658"/>
      <c r="G7" s="658"/>
      <c r="H7" s="658"/>
      <c r="I7" s="658"/>
      <c r="J7" s="658"/>
      <c r="K7" s="658"/>
      <c r="L7" s="658"/>
      <c r="M7" s="658"/>
      <c r="N7" s="658"/>
      <c r="O7" s="658"/>
      <c r="P7" s="658"/>
      <c r="Q7" s="658"/>
      <c r="R7" s="658"/>
      <c r="S7" s="676" t="s">
        <v>593</v>
      </c>
      <c r="T7" s="677"/>
      <c r="U7" s="658"/>
    </row>
    <row r="8" spans="2:21" s="661" customFormat="1" ht="36" customHeight="1" x14ac:dyDescent="0.15">
      <c r="B8" s="678"/>
      <c r="C8" s="1235" t="s">
        <v>210</v>
      </c>
      <c r="D8" s="1232" t="s">
        <v>666</v>
      </c>
      <c r="E8" s="1237"/>
      <c r="F8" s="1238"/>
      <c r="G8" s="1232" t="s">
        <v>667</v>
      </c>
      <c r="H8" s="1237"/>
      <c r="I8" s="1238"/>
      <c r="J8" s="1239" t="s">
        <v>594</v>
      </c>
      <c r="K8" s="1240"/>
      <c r="L8" s="1232" t="s">
        <v>668</v>
      </c>
      <c r="M8" s="1233"/>
      <c r="N8" s="1233"/>
      <c r="O8" s="1234"/>
      <c r="P8" s="769" t="s">
        <v>669</v>
      </c>
      <c r="Q8" s="1232" t="s">
        <v>670</v>
      </c>
      <c r="R8" s="1233"/>
      <c r="S8" s="1234"/>
      <c r="T8" s="680"/>
    </row>
    <row r="9" spans="2:21" s="678" customFormat="1" ht="36" customHeight="1" x14ac:dyDescent="0.15">
      <c r="C9" s="1236"/>
      <c r="D9" s="681"/>
      <c r="E9" s="682" t="s">
        <v>595</v>
      </c>
      <c r="F9" s="683" t="s">
        <v>596</v>
      </c>
      <c r="G9" s="681"/>
      <c r="H9" s="682" t="s">
        <v>597</v>
      </c>
      <c r="I9" s="683" t="s">
        <v>598</v>
      </c>
      <c r="J9" s="684" t="s">
        <v>599</v>
      </c>
      <c r="K9" s="685" t="s">
        <v>600</v>
      </c>
      <c r="L9" s="681"/>
      <c r="M9" s="686" t="s">
        <v>601</v>
      </c>
      <c r="N9" s="687" t="s">
        <v>602</v>
      </c>
      <c r="O9" s="688" t="s">
        <v>603</v>
      </c>
      <c r="P9" s="689"/>
      <c r="Q9" s="681"/>
      <c r="R9" s="686" t="s">
        <v>604</v>
      </c>
      <c r="S9" s="690" t="s">
        <v>605</v>
      </c>
      <c r="T9" s="680"/>
    </row>
    <row r="10" spans="2:21" s="661" customFormat="1" ht="18" customHeight="1" x14ac:dyDescent="0.15">
      <c r="C10" s="691" t="s">
        <v>458</v>
      </c>
      <c r="D10" s="692"/>
      <c r="E10" s="692"/>
      <c r="F10" s="693"/>
      <c r="G10" s="692"/>
      <c r="H10" s="692"/>
      <c r="I10" s="693"/>
      <c r="J10" s="692"/>
      <c r="K10" s="693"/>
      <c r="L10" s="692"/>
      <c r="M10" s="692"/>
      <c r="N10" s="694"/>
      <c r="O10" s="693"/>
      <c r="P10" s="695"/>
      <c r="Q10" s="692"/>
      <c r="R10" s="692"/>
      <c r="S10" s="693"/>
      <c r="T10" s="696"/>
    </row>
    <row r="11" spans="2:21" s="661" customFormat="1" ht="18" customHeight="1" x14ac:dyDescent="0.15">
      <c r="B11" s="661">
        <v>1</v>
      </c>
      <c r="C11" s="697"/>
      <c r="D11" s="698"/>
      <c r="E11" s="698"/>
      <c r="F11" s="699">
        <f>D11-E11</f>
        <v>0</v>
      </c>
      <c r="G11" s="698"/>
      <c r="H11" s="698"/>
      <c r="I11" s="699">
        <f>G11-H11</f>
        <v>0</v>
      </c>
      <c r="J11" s="698"/>
      <c r="K11" s="700"/>
      <c r="L11" s="698"/>
      <c r="M11" s="698"/>
      <c r="N11" s="701">
        <f>L11-M11-O11</f>
        <v>0</v>
      </c>
      <c r="O11" s="702"/>
      <c r="P11" s="703"/>
      <c r="Q11" s="698"/>
      <c r="R11" s="698"/>
      <c r="S11" s="699">
        <f>Q11-R11</f>
        <v>0</v>
      </c>
      <c r="T11" s="669" t="str">
        <f>IF(SUM(E11:F11,M11:N11,P11)-SUM(J11:K11,H11:I11)=SUM(R11:S11),"OK",(SUM(E11:F11,M11:N11,P11)-SUM(J11:K11,H11:I11))-SUM(R11:S11))</f>
        <v>OK</v>
      </c>
    </row>
    <row r="12" spans="2:21" s="661" customFormat="1" ht="18" customHeight="1" x14ac:dyDescent="0.15">
      <c r="B12" s="661">
        <v>2</v>
      </c>
      <c r="C12" s="697"/>
      <c r="D12" s="698"/>
      <c r="E12" s="698"/>
      <c r="F12" s="699">
        <f>D12-E12</f>
        <v>0</v>
      </c>
      <c r="G12" s="698"/>
      <c r="H12" s="698"/>
      <c r="I12" s="699">
        <f>G12-H12</f>
        <v>0</v>
      </c>
      <c r="J12" s="698"/>
      <c r="K12" s="700"/>
      <c r="L12" s="698"/>
      <c r="M12" s="698"/>
      <c r="N12" s="701">
        <f>L12-M12-O12</f>
        <v>0</v>
      </c>
      <c r="O12" s="702"/>
      <c r="P12" s="703"/>
      <c r="Q12" s="698"/>
      <c r="R12" s="698"/>
      <c r="S12" s="699">
        <f>Q12-R12</f>
        <v>0</v>
      </c>
      <c r="T12" s="669" t="str">
        <f>IF(SUM(E12:F12,M12:N12,P12)-SUM(J12:K12,H12:I12)=SUM(R12:S12),"OK",(SUM(E12:F12,M12:N12,P12)-SUM(J12:K12,H12:I12))-SUM(R12:S12))</f>
        <v>OK</v>
      </c>
    </row>
    <row r="13" spans="2:21" s="661" customFormat="1" ht="18" customHeight="1" x14ac:dyDescent="0.15">
      <c r="B13" s="661">
        <v>3</v>
      </c>
      <c r="C13" s="697"/>
      <c r="D13" s="698"/>
      <c r="E13" s="698"/>
      <c r="F13" s="699">
        <f>D13-E13</f>
        <v>0</v>
      </c>
      <c r="G13" s="698"/>
      <c r="H13" s="698"/>
      <c r="I13" s="699">
        <f>G13-H13</f>
        <v>0</v>
      </c>
      <c r="J13" s="698"/>
      <c r="K13" s="700"/>
      <c r="L13" s="698"/>
      <c r="M13" s="698"/>
      <c r="N13" s="701">
        <f>L13-M13-O13</f>
        <v>0</v>
      </c>
      <c r="O13" s="702"/>
      <c r="P13" s="703"/>
      <c r="Q13" s="698"/>
      <c r="R13" s="698"/>
      <c r="S13" s="699">
        <f>Q13-R13</f>
        <v>0</v>
      </c>
      <c r="T13" s="669" t="str">
        <f>IF(SUM(E13:F13,M13:N13,P13)-SUM(J13:K13,H13:I13)=SUM(R13:S13),"OK",(SUM(E13:F13,M13:N13,P13)-SUM(J13:K13,H13:I13))-SUM(R13:S13))</f>
        <v>OK</v>
      </c>
    </row>
    <row r="14" spans="2:21" s="661" customFormat="1" ht="18" customHeight="1" x14ac:dyDescent="0.15">
      <c r="C14" s="691" t="s">
        <v>330</v>
      </c>
      <c r="D14" s="704"/>
      <c r="E14" s="704"/>
      <c r="F14" s="705"/>
      <c r="G14" s="704"/>
      <c r="H14" s="704"/>
      <c r="I14" s="705"/>
      <c r="J14" s="704"/>
      <c r="K14" s="705"/>
      <c r="L14" s="704"/>
      <c r="M14" s="704"/>
      <c r="N14" s="706"/>
      <c r="O14" s="705"/>
      <c r="P14" s="707"/>
      <c r="Q14" s="704"/>
      <c r="R14" s="704"/>
      <c r="S14" s="705"/>
      <c r="T14" s="708"/>
    </row>
    <row r="15" spans="2:21" s="661" customFormat="1" ht="18" customHeight="1" x14ac:dyDescent="0.15">
      <c r="B15" s="661">
        <v>1</v>
      </c>
      <c r="C15" s="697"/>
      <c r="D15" s="698"/>
      <c r="E15" s="698"/>
      <c r="F15" s="699">
        <f>D15-E15</f>
        <v>0</v>
      </c>
      <c r="G15" s="698"/>
      <c r="H15" s="698"/>
      <c r="I15" s="699">
        <f>G15-H15</f>
        <v>0</v>
      </c>
      <c r="J15" s="698"/>
      <c r="K15" s="700"/>
      <c r="L15" s="698"/>
      <c r="M15" s="698"/>
      <c r="N15" s="701">
        <f>L15-M15-O15</f>
        <v>0</v>
      </c>
      <c r="O15" s="702"/>
      <c r="P15" s="703"/>
      <c r="Q15" s="698"/>
      <c r="R15" s="698"/>
      <c r="S15" s="699">
        <f>Q15-R15</f>
        <v>0</v>
      </c>
      <c r="T15" s="669" t="str">
        <f>IF(SUM(E15:F15,M15:N15,P15)-SUM(J15:K15,H15:I15)=SUM(R15:S15),"OK",(SUM(E15:F15,M15:N15,P15)-SUM(J15:K15,H15:I15))-SUM(R15:S15))</f>
        <v>OK</v>
      </c>
    </row>
    <row r="16" spans="2:21" s="661" customFormat="1" ht="18" customHeight="1" x14ac:dyDescent="0.15">
      <c r="B16" s="661">
        <v>2</v>
      </c>
      <c r="C16" s="697"/>
      <c r="D16" s="698"/>
      <c r="E16" s="698"/>
      <c r="F16" s="699">
        <f>D16-E16</f>
        <v>0</v>
      </c>
      <c r="G16" s="698"/>
      <c r="H16" s="698"/>
      <c r="I16" s="699">
        <f>G16-H16</f>
        <v>0</v>
      </c>
      <c r="J16" s="698"/>
      <c r="K16" s="700"/>
      <c r="L16" s="698"/>
      <c r="M16" s="698"/>
      <c r="N16" s="701">
        <f>L16-M16-O16</f>
        <v>0</v>
      </c>
      <c r="O16" s="702"/>
      <c r="P16" s="703"/>
      <c r="Q16" s="698"/>
      <c r="R16" s="698"/>
      <c r="S16" s="699">
        <f>Q16-R16</f>
        <v>0</v>
      </c>
      <c r="T16" s="669" t="str">
        <f>IF(SUM(E16:F16,M16:N16,P16)-SUM(J16:K16,H16:I16)=SUM(R16:S16),"OK",(SUM(E16:F16,M16:N16,P16)-SUM(J16:K16,H16:I16))-SUM(R16:S16))</f>
        <v>OK</v>
      </c>
    </row>
    <row r="17" spans="2:40" s="661" customFormat="1" ht="18" customHeight="1" x14ac:dyDescent="0.15">
      <c r="B17" s="661">
        <v>3</v>
      </c>
      <c r="C17" s="697"/>
      <c r="D17" s="698"/>
      <c r="E17" s="698"/>
      <c r="F17" s="699">
        <f>D17-E17</f>
        <v>0</v>
      </c>
      <c r="G17" s="698"/>
      <c r="H17" s="698"/>
      <c r="I17" s="699">
        <f>G17-H17</f>
        <v>0</v>
      </c>
      <c r="J17" s="698"/>
      <c r="K17" s="700"/>
      <c r="L17" s="698"/>
      <c r="M17" s="698"/>
      <c r="N17" s="701">
        <f>L17-M17-O17</f>
        <v>0</v>
      </c>
      <c r="O17" s="702"/>
      <c r="P17" s="703"/>
      <c r="Q17" s="698"/>
      <c r="R17" s="698"/>
      <c r="S17" s="699">
        <f>Q17-R17</f>
        <v>0</v>
      </c>
      <c r="T17" s="669" t="str">
        <f>IF(SUM(E17:F17,M17:N17,P17)-SUM(J17:K17,H17:I17)=SUM(R17:S17),"OK",(SUM(E17:F17,M17:N17,P17)-SUM(J17:K17,H17:I17))-SUM(R17:S17))</f>
        <v>OK</v>
      </c>
    </row>
    <row r="18" spans="2:40" s="661" customFormat="1" ht="18" customHeight="1" x14ac:dyDescent="0.15">
      <c r="C18" s="691" t="s">
        <v>331</v>
      </c>
      <c r="D18" s="704"/>
      <c r="E18" s="704"/>
      <c r="F18" s="705"/>
      <c r="G18" s="704"/>
      <c r="H18" s="704"/>
      <c r="I18" s="705"/>
      <c r="J18" s="704"/>
      <c r="K18" s="705"/>
      <c r="L18" s="704"/>
      <c r="M18" s="704"/>
      <c r="N18" s="706"/>
      <c r="O18" s="705"/>
      <c r="P18" s="707"/>
      <c r="Q18" s="704"/>
      <c r="R18" s="704"/>
      <c r="S18" s="705"/>
      <c r="T18" s="708"/>
    </row>
    <row r="19" spans="2:40" s="661" customFormat="1" ht="18" customHeight="1" x14ac:dyDescent="0.15">
      <c r="B19" s="661">
        <v>1</v>
      </c>
      <c r="C19" s="697"/>
      <c r="D19" s="698"/>
      <c r="E19" s="698"/>
      <c r="F19" s="699">
        <f>D19-E19</f>
        <v>0</v>
      </c>
      <c r="G19" s="698"/>
      <c r="H19" s="698"/>
      <c r="I19" s="699">
        <f>G19-H19</f>
        <v>0</v>
      </c>
      <c r="J19" s="698"/>
      <c r="K19" s="700"/>
      <c r="L19" s="698"/>
      <c r="M19" s="698"/>
      <c r="N19" s="701">
        <f>L19-M19-O19</f>
        <v>0</v>
      </c>
      <c r="O19" s="702"/>
      <c r="P19" s="703"/>
      <c r="Q19" s="698"/>
      <c r="R19" s="698"/>
      <c r="S19" s="699">
        <f>Q19-R19</f>
        <v>0</v>
      </c>
      <c r="T19" s="669" t="str">
        <f>IF(SUM(E19:F19,M19:N19,P19)-SUM(J19:K19,H19:I19)=SUM(R19:S19),"OK",(SUM(E19:F19,M19:N19,P19)-SUM(J19:K19,H19:I19))-SUM(R19:S19))</f>
        <v>OK</v>
      </c>
    </row>
    <row r="20" spans="2:40" s="661" customFormat="1" ht="18" customHeight="1" x14ac:dyDescent="0.15">
      <c r="B20" s="661">
        <v>2</v>
      </c>
      <c r="C20" s="697"/>
      <c r="D20" s="698"/>
      <c r="E20" s="698"/>
      <c r="F20" s="699">
        <f>D20-E20</f>
        <v>0</v>
      </c>
      <c r="G20" s="698"/>
      <c r="H20" s="698"/>
      <c r="I20" s="699">
        <f>G20-H20</f>
        <v>0</v>
      </c>
      <c r="J20" s="698"/>
      <c r="K20" s="700"/>
      <c r="L20" s="698"/>
      <c r="M20" s="698"/>
      <c r="N20" s="701">
        <f>L20-M20-O20</f>
        <v>0</v>
      </c>
      <c r="O20" s="702"/>
      <c r="P20" s="703"/>
      <c r="Q20" s="698"/>
      <c r="R20" s="698"/>
      <c r="S20" s="699">
        <f>Q20-R20</f>
        <v>0</v>
      </c>
      <c r="T20" s="669" t="str">
        <f>IF(SUM(E20:F20,M20:N20,P20)-SUM(J20:K20,H20:I20)=SUM(R20:S20),"OK",(SUM(E20:F20,M20:N20,P20)-SUM(J20:K20,H20:I20))-SUM(R20:S20))</f>
        <v>OK</v>
      </c>
    </row>
    <row r="21" spans="2:40" s="661" customFormat="1" ht="18" customHeight="1" x14ac:dyDescent="0.15">
      <c r="B21" s="661">
        <v>3</v>
      </c>
      <c r="C21" s="697"/>
      <c r="D21" s="698"/>
      <c r="E21" s="698"/>
      <c r="F21" s="699">
        <f>D21-E21</f>
        <v>0</v>
      </c>
      <c r="G21" s="698"/>
      <c r="H21" s="698"/>
      <c r="I21" s="699">
        <f>G21-H21</f>
        <v>0</v>
      </c>
      <c r="J21" s="698"/>
      <c r="K21" s="700"/>
      <c r="L21" s="698"/>
      <c r="M21" s="698"/>
      <c r="N21" s="701">
        <f>L21-M21-O21</f>
        <v>0</v>
      </c>
      <c r="O21" s="702"/>
      <c r="P21" s="703"/>
      <c r="Q21" s="698"/>
      <c r="R21" s="698"/>
      <c r="S21" s="699">
        <f>Q21-R21</f>
        <v>0</v>
      </c>
      <c r="T21" s="669" t="str">
        <f>IF(SUM(E21:F21,M21:N21,P21)-SUM(J21:K21,H21:I21)=SUM(R21:S21),"OK",(SUM(E21:F21,M21:N21,P21)-SUM(J21:K21,H21:I21))-SUM(R21:S21))</f>
        <v>OK</v>
      </c>
    </row>
    <row r="22" spans="2:40" s="661" customFormat="1" ht="18" customHeight="1" x14ac:dyDescent="0.15">
      <c r="C22" s="691" t="s">
        <v>459</v>
      </c>
      <c r="D22" s="704"/>
      <c r="E22" s="704"/>
      <c r="F22" s="705"/>
      <c r="G22" s="704"/>
      <c r="H22" s="704"/>
      <c r="I22" s="705"/>
      <c r="J22" s="704"/>
      <c r="K22" s="705"/>
      <c r="L22" s="704"/>
      <c r="M22" s="704"/>
      <c r="N22" s="706"/>
      <c r="O22" s="705"/>
      <c r="P22" s="707"/>
      <c r="Q22" s="704"/>
      <c r="R22" s="704"/>
      <c r="S22" s="705"/>
      <c r="T22" s="708"/>
    </row>
    <row r="23" spans="2:40" s="661" customFormat="1" ht="18" customHeight="1" x14ac:dyDescent="0.15">
      <c r="B23" s="661">
        <v>1</v>
      </c>
      <c r="C23" s="697"/>
      <c r="D23" s="698"/>
      <c r="E23" s="698"/>
      <c r="F23" s="699">
        <f t="shared" ref="F23:F32" si="0">D23-E23</f>
        <v>0</v>
      </c>
      <c r="G23" s="698"/>
      <c r="H23" s="698"/>
      <c r="I23" s="699">
        <f t="shared" ref="I23:I32" si="1">G23-H23</f>
        <v>0</v>
      </c>
      <c r="J23" s="698"/>
      <c r="K23" s="700"/>
      <c r="L23" s="698"/>
      <c r="M23" s="698"/>
      <c r="N23" s="701">
        <f t="shared" ref="N23:N32" si="2">L23-M23-O23</f>
        <v>0</v>
      </c>
      <c r="O23" s="702"/>
      <c r="P23" s="703"/>
      <c r="Q23" s="698"/>
      <c r="R23" s="698"/>
      <c r="S23" s="699">
        <f t="shared" ref="S23:S32" si="3">Q23-R23</f>
        <v>0</v>
      </c>
      <c r="T23" s="669" t="str">
        <f t="shared" ref="T23:T33" si="4">IF(SUM(E23:F23,M23:N23,P23)-SUM(J23:K23,H23:I23)=SUM(R23:S23),"OK",(SUM(E23:F23,M23:N23,P23)-SUM(J23:K23,H23:I23))-SUM(R23:S23))</f>
        <v>OK</v>
      </c>
    </row>
    <row r="24" spans="2:40" s="661" customFormat="1" ht="18" customHeight="1" x14ac:dyDescent="0.15">
      <c r="B24" s="661">
        <v>2</v>
      </c>
      <c r="C24" s="697"/>
      <c r="D24" s="698"/>
      <c r="E24" s="698"/>
      <c r="F24" s="699">
        <f t="shared" si="0"/>
        <v>0</v>
      </c>
      <c r="G24" s="698"/>
      <c r="H24" s="698"/>
      <c r="I24" s="699">
        <f t="shared" si="1"/>
        <v>0</v>
      </c>
      <c r="J24" s="698"/>
      <c r="K24" s="700"/>
      <c r="L24" s="698"/>
      <c r="M24" s="698"/>
      <c r="N24" s="701">
        <f t="shared" si="2"/>
        <v>0</v>
      </c>
      <c r="O24" s="702"/>
      <c r="P24" s="703"/>
      <c r="Q24" s="698"/>
      <c r="R24" s="698"/>
      <c r="S24" s="699">
        <f t="shared" si="3"/>
        <v>0</v>
      </c>
      <c r="T24" s="669" t="str">
        <f t="shared" si="4"/>
        <v>OK</v>
      </c>
    </row>
    <row r="25" spans="2:40" s="661" customFormat="1" ht="18" customHeight="1" x14ac:dyDescent="0.15">
      <c r="B25" s="661">
        <v>3</v>
      </c>
      <c r="C25" s="697"/>
      <c r="D25" s="698"/>
      <c r="E25" s="698"/>
      <c r="F25" s="699">
        <f t="shared" si="0"/>
        <v>0</v>
      </c>
      <c r="G25" s="698"/>
      <c r="H25" s="698"/>
      <c r="I25" s="699">
        <f t="shared" si="1"/>
        <v>0</v>
      </c>
      <c r="J25" s="698"/>
      <c r="K25" s="700"/>
      <c r="L25" s="698"/>
      <c r="M25" s="698"/>
      <c r="N25" s="701">
        <f t="shared" si="2"/>
        <v>0</v>
      </c>
      <c r="O25" s="702"/>
      <c r="P25" s="703"/>
      <c r="Q25" s="698"/>
      <c r="R25" s="698"/>
      <c r="S25" s="699">
        <f t="shared" si="3"/>
        <v>0</v>
      </c>
      <c r="T25" s="669" t="str">
        <f t="shared" si="4"/>
        <v>OK</v>
      </c>
    </row>
    <row r="26" spans="2:40" s="661" customFormat="1" ht="18" customHeight="1" x14ac:dyDescent="0.15">
      <c r="B26" s="661">
        <v>4</v>
      </c>
      <c r="C26" s="697"/>
      <c r="D26" s="698"/>
      <c r="E26" s="698"/>
      <c r="F26" s="699">
        <f t="shared" si="0"/>
        <v>0</v>
      </c>
      <c r="G26" s="698"/>
      <c r="H26" s="698"/>
      <c r="I26" s="699">
        <f t="shared" si="1"/>
        <v>0</v>
      </c>
      <c r="J26" s="698"/>
      <c r="K26" s="700"/>
      <c r="L26" s="698"/>
      <c r="M26" s="698"/>
      <c r="N26" s="701">
        <f t="shared" si="2"/>
        <v>0</v>
      </c>
      <c r="O26" s="702"/>
      <c r="P26" s="703"/>
      <c r="Q26" s="698"/>
      <c r="R26" s="698"/>
      <c r="S26" s="699">
        <f t="shared" si="3"/>
        <v>0</v>
      </c>
      <c r="T26" s="669" t="str">
        <f t="shared" si="4"/>
        <v>OK</v>
      </c>
    </row>
    <row r="27" spans="2:40" s="661" customFormat="1" ht="18" customHeight="1" x14ac:dyDescent="0.15">
      <c r="B27" s="661">
        <v>5</v>
      </c>
      <c r="C27" s="697"/>
      <c r="D27" s="698"/>
      <c r="E27" s="698"/>
      <c r="F27" s="699">
        <f t="shared" si="0"/>
        <v>0</v>
      </c>
      <c r="G27" s="698"/>
      <c r="H27" s="698"/>
      <c r="I27" s="699">
        <f t="shared" si="1"/>
        <v>0</v>
      </c>
      <c r="J27" s="698"/>
      <c r="K27" s="700"/>
      <c r="L27" s="698"/>
      <c r="M27" s="698"/>
      <c r="N27" s="701">
        <f t="shared" si="2"/>
        <v>0</v>
      </c>
      <c r="O27" s="702"/>
      <c r="P27" s="703"/>
      <c r="Q27" s="698"/>
      <c r="R27" s="698"/>
      <c r="S27" s="699">
        <f t="shared" si="3"/>
        <v>0</v>
      </c>
      <c r="T27" s="669" t="str">
        <f t="shared" si="4"/>
        <v>OK</v>
      </c>
    </row>
    <row r="28" spans="2:40" s="661" customFormat="1" ht="18" customHeight="1" x14ac:dyDescent="0.15">
      <c r="B28" s="661">
        <v>6</v>
      </c>
      <c r="C28" s="697"/>
      <c r="D28" s="698"/>
      <c r="E28" s="698"/>
      <c r="F28" s="699">
        <f t="shared" si="0"/>
        <v>0</v>
      </c>
      <c r="G28" s="698"/>
      <c r="H28" s="698"/>
      <c r="I28" s="699">
        <f t="shared" si="1"/>
        <v>0</v>
      </c>
      <c r="J28" s="698"/>
      <c r="K28" s="700"/>
      <c r="L28" s="698"/>
      <c r="M28" s="698"/>
      <c r="N28" s="701">
        <f t="shared" si="2"/>
        <v>0</v>
      </c>
      <c r="O28" s="702"/>
      <c r="P28" s="703"/>
      <c r="Q28" s="698"/>
      <c r="R28" s="698"/>
      <c r="S28" s="699">
        <f t="shared" si="3"/>
        <v>0</v>
      </c>
      <c r="T28" s="669" t="str">
        <f t="shared" si="4"/>
        <v>OK</v>
      </c>
    </row>
    <row r="29" spans="2:40" s="661" customFormat="1" ht="18" customHeight="1" x14ac:dyDescent="0.15">
      <c r="B29" s="661">
        <v>7</v>
      </c>
      <c r="C29" s="697"/>
      <c r="D29" s="698"/>
      <c r="E29" s="698"/>
      <c r="F29" s="699">
        <f t="shared" si="0"/>
        <v>0</v>
      </c>
      <c r="G29" s="698"/>
      <c r="H29" s="698"/>
      <c r="I29" s="699">
        <f t="shared" si="1"/>
        <v>0</v>
      </c>
      <c r="J29" s="698"/>
      <c r="K29" s="700"/>
      <c r="L29" s="698"/>
      <c r="M29" s="698"/>
      <c r="N29" s="701">
        <f t="shared" si="2"/>
        <v>0</v>
      </c>
      <c r="O29" s="702"/>
      <c r="P29" s="703"/>
      <c r="Q29" s="698"/>
      <c r="R29" s="698"/>
      <c r="S29" s="699">
        <f t="shared" si="3"/>
        <v>0</v>
      </c>
      <c r="T29" s="669" t="str">
        <f t="shared" si="4"/>
        <v>OK</v>
      </c>
    </row>
    <row r="30" spans="2:40" s="661" customFormat="1" ht="18" customHeight="1" x14ac:dyDescent="0.15">
      <c r="B30" s="661">
        <v>8</v>
      </c>
      <c r="C30" s="697"/>
      <c r="D30" s="698"/>
      <c r="E30" s="698"/>
      <c r="F30" s="699">
        <f t="shared" si="0"/>
        <v>0</v>
      </c>
      <c r="G30" s="698"/>
      <c r="H30" s="698"/>
      <c r="I30" s="699">
        <f t="shared" si="1"/>
        <v>0</v>
      </c>
      <c r="J30" s="698"/>
      <c r="K30" s="700"/>
      <c r="L30" s="698"/>
      <c r="M30" s="698"/>
      <c r="N30" s="701">
        <f t="shared" si="2"/>
        <v>0</v>
      </c>
      <c r="O30" s="702"/>
      <c r="P30" s="703"/>
      <c r="Q30" s="698"/>
      <c r="R30" s="698"/>
      <c r="S30" s="699">
        <f t="shared" si="3"/>
        <v>0</v>
      </c>
      <c r="T30" s="669" t="str">
        <f t="shared" si="4"/>
        <v>OK</v>
      </c>
    </row>
    <row r="31" spans="2:40" s="661" customFormat="1" ht="18" customHeight="1" x14ac:dyDescent="0.15">
      <c r="B31" s="661">
        <v>9</v>
      </c>
      <c r="C31" s="697"/>
      <c r="D31" s="698"/>
      <c r="E31" s="698"/>
      <c r="F31" s="699">
        <f t="shared" si="0"/>
        <v>0</v>
      </c>
      <c r="G31" s="698"/>
      <c r="H31" s="698"/>
      <c r="I31" s="699">
        <f t="shared" si="1"/>
        <v>0</v>
      </c>
      <c r="J31" s="698"/>
      <c r="K31" s="700"/>
      <c r="L31" s="698"/>
      <c r="M31" s="698"/>
      <c r="N31" s="701">
        <f t="shared" si="2"/>
        <v>0</v>
      </c>
      <c r="O31" s="702"/>
      <c r="P31" s="703"/>
      <c r="Q31" s="698"/>
      <c r="R31" s="698"/>
      <c r="S31" s="699">
        <f t="shared" si="3"/>
        <v>0</v>
      </c>
      <c r="T31" s="669" t="str">
        <f t="shared" si="4"/>
        <v>OK</v>
      </c>
    </row>
    <row r="32" spans="2:40" s="661" customFormat="1" ht="18" customHeight="1" thickBot="1" x14ac:dyDescent="0.2">
      <c r="B32" s="661">
        <v>10</v>
      </c>
      <c r="C32" s="697"/>
      <c r="D32" s="698"/>
      <c r="E32" s="698"/>
      <c r="F32" s="699">
        <f t="shared" si="0"/>
        <v>0</v>
      </c>
      <c r="G32" s="698"/>
      <c r="H32" s="698"/>
      <c r="I32" s="699">
        <f t="shared" si="1"/>
        <v>0</v>
      </c>
      <c r="J32" s="698"/>
      <c r="K32" s="700"/>
      <c r="L32" s="698"/>
      <c r="M32" s="698"/>
      <c r="N32" s="701">
        <f t="shared" si="2"/>
        <v>0</v>
      </c>
      <c r="O32" s="702"/>
      <c r="P32" s="703"/>
      <c r="Q32" s="698"/>
      <c r="R32" s="698"/>
      <c r="S32" s="699">
        <f t="shared" si="3"/>
        <v>0</v>
      </c>
      <c r="T32" s="669" t="str">
        <f t="shared" si="4"/>
        <v>OK</v>
      </c>
      <c r="AD32" s="658"/>
      <c r="AE32" s="658"/>
      <c r="AF32" s="658"/>
      <c r="AG32" s="658"/>
      <c r="AH32" s="658"/>
      <c r="AI32" s="658"/>
      <c r="AJ32" s="658"/>
      <c r="AK32" s="658"/>
      <c r="AL32" s="658"/>
      <c r="AM32" s="658"/>
      <c r="AN32" s="658"/>
    </row>
    <row r="33" spans="1:40" ht="18" customHeight="1" thickTop="1" thickBot="1" x14ac:dyDescent="0.2">
      <c r="B33" s="661"/>
      <c r="C33" s="709" t="s">
        <v>606</v>
      </c>
      <c r="D33" s="710">
        <f t="shared" ref="D33:S33" si="5">ROUND(SUM(D10:D32),0)</f>
        <v>0</v>
      </c>
      <c r="E33" s="710">
        <f t="shared" si="5"/>
        <v>0</v>
      </c>
      <c r="F33" s="711">
        <f t="shared" si="5"/>
        <v>0</v>
      </c>
      <c r="G33" s="710">
        <f t="shared" si="5"/>
        <v>0</v>
      </c>
      <c r="H33" s="710">
        <f t="shared" si="5"/>
        <v>0</v>
      </c>
      <c r="I33" s="711">
        <f t="shared" si="5"/>
        <v>0</v>
      </c>
      <c r="J33" s="710">
        <f t="shared" si="5"/>
        <v>0</v>
      </c>
      <c r="K33" s="711">
        <f t="shared" si="5"/>
        <v>0</v>
      </c>
      <c r="L33" s="710">
        <f t="shared" si="5"/>
        <v>0</v>
      </c>
      <c r="M33" s="710">
        <f t="shared" si="5"/>
        <v>0</v>
      </c>
      <c r="N33" s="712">
        <f t="shared" si="5"/>
        <v>0</v>
      </c>
      <c r="O33" s="711">
        <f t="shared" si="5"/>
        <v>0</v>
      </c>
      <c r="P33" s="713">
        <f t="shared" si="5"/>
        <v>0</v>
      </c>
      <c r="Q33" s="710">
        <f t="shared" si="5"/>
        <v>0</v>
      </c>
      <c r="R33" s="710">
        <f t="shared" si="5"/>
        <v>0</v>
      </c>
      <c r="S33" s="711">
        <f t="shared" si="5"/>
        <v>0</v>
      </c>
      <c r="T33" s="669" t="str">
        <f t="shared" si="4"/>
        <v>OK</v>
      </c>
    </row>
    <row r="34" spans="1:40" ht="18" customHeight="1" x14ac:dyDescent="0.15">
      <c r="AD34" s="674"/>
      <c r="AE34" s="674"/>
      <c r="AF34" s="674"/>
      <c r="AG34" s="674"/>
      <c r="AH34" s="674"/>
      <c r="AI34" s="674"/>
      <c r="AJ34" s="674"/>
      <c r="AK34" s="674"/>
      <c r="AL34" s="674"/>
      <c r="AM34" s="674"/>
      <c r="AN34" s="674"/>
    </row>
    <row r="35" spans="1:40" s="674" customFormat="1" ht="18" customHeight="1" thickBot="1" x14ac:dyDescent="0.2">
      <c r="B35" s="658"/>
      <c r="C35" s="658" t="s">
        <v>460</v>
      </c>
      <c r="D35" s="658"/>
      <c r="E35" s="658"/>
      <c r="F35" s="658"/>
      <c r="G35" s="658"/>
      <c r="H35" s="658"/>
      <c r="I35" s="658"/>
      <c r="J35" s="658"/>
      <c r="K35" s="658"/>
      <c r="L35" s="658"/>
      <c r="M35" s="658"/>
      <c r="N35" s="658"/>
      <c r="O35" s="658"/>
      <c r="P35" s="658"/>
      <c r="Q35" s="658"/>
      <c r="R35" s="658"/>
      <c r="S35" s="676" t="s">
        <v>607</v>
      </c>
      <c r="T35" s="677"/>
      <c r="U35" s="658"/>
      <c r="AD35" s="661"/>
      <c r="AE35" s="661"/>
      <c r="AF35" s="661"/>
      <c r="AG35" s="661"/>
      <c r="AH35" s="661"/>
      <c r="AI35" s="661"/>
      <c r="AJ35" s="661"/>
      <c r="AK35" s="661"/>
      <c r="AL35" s="661"/>
      <c r="AM35" s="661"/>
      <c r="AN35" s="661"/>
    </row>
    <row r="36" spans="1:40" s="661" customFormat="1" ht="36" customHeight="1" x14ac:dyDescent="0.15">
      <c r="B36" s="678"/>
      <c r="C36" s="1235" t="s">
        <v>210</v>
      </c>
      <c r="D36" s="1232" t="s">
        <v>666</v>
      </c>
      <c r="E36" s="1237"/>
      <c r="F36" s="1238"/>
      <c r="G36" s="1232" t="s">
        <v>667</v>
      </c>
      <c r="H36" s="1237"/>
      <c r="I36" s="1238"/>
      <c r="J36" s="1239" t="s">
        <v>594</v>
      </c>
      <c r="K36" s="1240"/>
      <c r="L36" s="1232" t="s">
        <v>668</v>
      </c>
      <c r="M36" s="1233"/>
      <c r="N36" s="1233"/>
      <c r="O36" s="1234"/>
      <c r="P36" s="679" t="s">
        <v>669</v>
      </c>
      <c r="Q36" s="1232" t="s">
        <v>670</v>
      </c>
      <c r="R36" s="1233"/>
      <c r="S36" s="1234"/>
      <c r="T36" s="680"/>
      <c r="AD36" s="678"/>
      <c r="AE36" s="678"/>
      <c r="AF36" s="678"/>
      <c r="AG36" s="678"/>
      <c r="AH36" s="678"/>
      <c r="AI36" s="678"/>
      <c r="AJ36" s="678"/>
      <c r="AK36" s="678"/>
      <c r="AL36" s="678"/>
      <c r="AM36" s="678"/>
      <c r="AN36" s="678"/>
    </row>
    <row r="37" spans="1:40" s="678" customFormat="1" ht="36" customHeight="1" x14ac:dyDescent="0.15">
      <c r="C37" s="1236"/>
      <c r="D37" s="681"/>
      <c r="E37" s="682" t="s">
        <v>595</v>
      </c>
      <c r="F37" s="683" t="s">
        <v>596</v>
      </c>
      <c r="G37" s="681"/>
      <c r="H37" s="682" t="s">
        <v>597</v>
      </c>
      <c r="I37" s="683" t="s">
        <v>598</v>
      </c>
      <c r="J37" s="684" t="s">
        <v>599</v>
      </c>
      <c r="K37" s="685" t="s">
        <v>600</v>
      </c>
      <c r="L37" s="681"/>
      <c r="M37" s="686" t="s">
        <v>601</v>
      </c>
      <c r="N37" s="687" t="s">
        <v>602</v>
      </c>
      <c r="O37" s="688" t="s">
        <v>603</v>
      </c>
      <c r="P37" s="689"/>
      <c r="Q37" s="681"/>
      <c r="R37" s="686" t="s">
        <v>604</v>
      </c>
      <c r="S37" s="690" t="s">
        <v>605</v>
      </c>
      <c r="T37" s="680"/>
      <c r="AD37" s="661"/>
      <c r="AE37" s="661"/>
      <c r="AF37" s="661"/>
      <c r="AG37" s="661"/>
      <c r="AH37" s="661"/>
      <c r="AI37" s="661"/>
      <c r="AJ37" s="661"/>
      <c r="AK37" s="661"/>
      <c r="AL37" s="661"/>
      <c r="AM37" s="661"/>
      <c r="AN37" s="661"/>
    </row>
    <row r="38" spans="1:40" s="661" customFormat="1" ht="18" customHeight="1" x14ac:dyDescent="0.15">
      <c r="A38" s="661" t="s">
        <v>703</v>
      </c>
      <c r="B38" s="661">
        <v>1</v>
      </c>
      <c r="C38" s="716" t="s">
        <v>306</v>
      </c>
      <c r="D38" s="717">
        <v>4600000</v>
      </c>
      <c r="E38" s="718"/>
      <c r="F38" s="699">
        <f t="shared" ref="F38:F57" si="6">D38-E38</f>
        <v>4600000</v>
      </c>
      <c r="G38" s="717"/>
      <c r="H38" s="718">
        <v>0</v>
      </c>
      <c r="I38" s="699">
        <f t="shared" ref="I38:I57" si="7">G38-H38</f>
        <v>0</v>
      </c>
      <c r="J38" s="698"/>
      <c r="K38" s="700"/>
      <c r="L38" s="717"/>
      <c r="M38" s="718">
        <v>0</v>
      </c>
      <c r="N38" s="701">
        <f t="shared" ref="N38:N57" si="8">L38-M38</f>
        <v>0</v>
      </c>
      <c r="O38" s="702">
        <v>0</v>
      </c>
      <c r="P38" s="703">
        <v>0</v>
      </c>
      <c r="Q38" s="717"/>
      <c r="R38" s="718">
        <v>0</v>
      </c>
      <c r="S38" s="699">
        <f t="shared" ref="S38:S57" si="9">Q38-R38</f>
        <v>0</v>
      </c>
      <c r="T38" s="669">
        <f t="shared" ref="T38:T58" si="10">IF(SUM(E38:F38,M38:N38,P38)-SUM(J38:K38,H38:I38)=SUM(R38:S38),"OK",(SUM(E38:F38,M38:N38,P38)-SUM(J38:K38,H38:I38))-SUM(R38:S38))</f>
        <v>4600000</v>
      </c>
    </row>
    <row r="39" spans="1:40" s="661" customFormat="1" ht="18" customHeight="1" x14ac:dyDescent="0.15">
      <c r="A39" s="661" t="s">
        <v>703</v>
      </c>
      <c r="B39" s="661">
        <v>2</v>
      </c>
      <c r="C39" s="716" t="s">
        <v>608</v>
      </c>
      <c r="D39" s="717">
        <f>11646743+700696</f>
        <v>12347439</v>
      </c>
      <c r="E39" s="718">
        <v>360444</v>
      </c>
      <c r="F39" s="699">
        <f t="shared" si="6"/>
        <v>11986995</v>
      </c>
      <c r="G39" s="717"/>
      <c r="H39" s="718">
        <v>0</v>
      </c>
      <c r="I39" s="699">
        <f t="shared" si="7"/>
        <v>0</v>
      </c>
      <c r="J39" s="698"/>
      <c r="K39" s="700"/>
      <c r="L39" s="717"/>
      <c r="M39" s="718">
        <v>0</v>
      </c>
      <c r="N39" s="701">
        <f t="shared" si="8"/>
        <v>0</v>
      </c>
      <c r="O39" s="702">
        <v>0</v>
      </c>
      <c r="P39" s="703">
        <v>0</v>
      </c>
      <c r="Q39" s="717"/>
      <c r="R39" s="718">
        <v>0</v>
      </c>
      <c r="S39" s="699">
        <f t="shared" si="9"/>
        <v>0</v>
      </c>
      <c r="T39" s="669">
        <f t="shared" si="10"/>
        <v>12347439</v>
      </c>
    </row>
    <row r="40" spans="1:40" s="661" customFormat="1" ht="18" customHeight="1" x14ac:dyDescent="0.15">
      <c r="A40" s="661" t="s">
        <v>703</v>
      </c>
      <c r="B40" s="661">
        <v>3</v>
      </c>
      <c r="C40" s="716" t="s">
        <v>609</v>
      </c>
      <c r="D40" s="717">
        <v>1260000</v>
      </c>
      <c r="E40" s="718"/>
      <c r="F40" s="699">
        <f t="shared" si="6"/>
        <v>1260000</v>
      </c>
      <c r="G40" s="717"/>
      <c r="H40" s="718">
        <v>0</v>
      </c>
      <c r="I40" s="699">
        <f t="shared" si="7"/>
        <v>0</v>
      </c>
      <c r="J40" s="698"/>
      <c r="K40" s="700"/>
      <c r="L40" s="717"/>
      <c r="M40" s="718">
        <v>0</v>
      </c>
      <c r="N40" s="701">
        <f t="shared" si="8"/>
        <v>0</v>
      </c>
      <c r="O40" s="702">
        <v>0</v>
      </c>
      <c r="P40" s="703">
        <v>0</v>
      </c>
      <c r="Q40" s="717"/>
      <c r="R40" s="718">
        <v>0</v>
      </c>
      <c r="S40" s="699">
        <f t="shared" si="9"/>
        <v>0</v>
      </c>
      <c r="T40" s="669">
        <f t="shared" si="10"/>
        <v>1260000</v>
      </c>
    </row>
    <row r="41" spans="1:40" s="661" customFormat="1" ht="18" customHeight="1" x14ac:dyDescent="0.15">
      <c r="A41" s="661" t="s">
        <v>703</v>
      </c>
      <c r="B41" s="661">
        <v>4</v>
      </c>
      <c r="C41" s="716" t="s">
        <v>610</v>
      </c>
      <c r="D41" s="717">
        <v>480000</v>
      </c>
      <c r="E41" s="718"/>
      <c r="F41" s="699">
        <f t="shared" si="6"/>
        <v>480000</v>
      </c>
      <c r="G41" s="717"/>
      <c r="H41" s="718">
        <v>0</v>
      </c>
      <c r="I41" s="699">
        <f t="shared" si="7"/>
        <v>0</v>
      </c>
      <c r="J41" s="698"/>
      <c r="K41" s="700"/>
      <c r="L41" s="717"/>
      <c r="M41" s="718">
        <v>0</v>
      </c>
      <c r="N41" s="701">
        <f t="shared" si="8"/>
        <v>0</v>
      </c>
      <c r="O41" s="702">
        <v>0</v>
      </c>
      <c r="P41" s="703">
        <v>0</v>
      </c>
      <c r="Q41" s="717"/>
      <c r="R41" s="718">
        <v>0</v>
      </c>
      <c r="S41" s="699">
        <f t="shared" si="9"/>
        <v>0</v>
      </c>
      <c r="T41" s="669">
        <f t="shared" si="10"/>
        <v>480000</v>
      </c>
    </row>
    <row r="42" spans="1:40" s="661" customFormat="1" ht="18" customHeight="1" x14ac:dyDescent="0.15">
      <c r="A42" s="661" t="s">
        <v>703</v>
      </c>
      <c r="B42" s="661">
        <v>5</v>
      </c>
      <c r="C42" s="716" t="s">
        <v>611</v>
      </c>
      <c r="D42" s="717">
        <v>148000</v>
      </c>
      <c r="E42" s="718"/>
      <c r="F42" s="699">
        <f t="shared" si="6"/>
        <v>148000</v>
      </c>
      <c r="G42" s="717"/>
      <c r="H42" s="718">
        <v>0</v>
      </c>
      <c r="I42" s="699">
        <f t="shared" si="7"/>
        <v>0</v>
      </c>
      <c r="J42" s="698"/>
      <c r="K42" s="700"/>
      <c r="L42" s="717"/>
      <c r="M42" s="718">
        <v>0</v>
      </c>
      <c r="N42" s="701">
        <f t="shared" si="8"/>
        <v>0</v>
      </c>
      <c r="O42" s="702">
        <v>0</v>
      </c>
      <c r="P42" s="703">
        <v>0</v>
      </c>
      <c r="Q42" s="717"/>
      <c r="R42" s="718">
        <v>0</v>
      </c>
      <c r="S42" s="699">
        <f t="shared" si="9"/>
        <v>0</v>
      </c>
      <c r="T42" s="669">
        <f t="shared" si="10"/>
        <v>148000</v>
      </c>
    </row>
    <row r="43" spans="1:40" s="661" customFormat="1" ht="18" customHeight="1" x14ac:dyDescent="0.15">
      <c r="A43" s="661" t="s">
        <v>703</v>
      </c>
      <c r="B43" s="661">
        <v>6</v>
      </c>
      <c r="C43" s="716" t="s">
        <v>612</v>
      </c>
      <c r="D43" s="717">
        <v>30000</v>
      </c>
      <c r="E43" s="718"/>
      <c r="F43" s="699">
        <f t="shared" si="6"/>
        <v>30000</v>
      </c>
      <c r="G43" s="717"/>
      <c r="H43" s="718">
        <v>0</v>
      </c>
      <c r="I43" s="699">
        <f t="shared" si="7"/>
        <v>0</v>
      </c>
      <c r="J43" s="698"/>
      <c r="K43" s="700"/>
      <c r="L43" s="717"/>
      <c r="M43" s="718">
        <v>0</v>
      </c>
      <c r="N43" s="701">
        <f t="shared" si="8"/>
        <v>0</v>
      </c>
      <c r="O43" s="702">
        <v>0</v>
      </c>
      <c r="P43" s="703">
        <v>0</v>
      </c>
      <c r="Q43" s="717"/>
      <c r="R43" s="718">
        <v>0</v>
      </c>
      <c r="S43" s="699">
        <f t="shared" si="9"/>
        <v>0</v>
      </c>
      <c r="T43" s="669">
        <f t="shared" si="10"/>
        <v>30000</v>
      </c>
    </row>
    <row r="44" spans="1:40" s="661" customFormat="1" ht="18" customHeight="1" x14ac:dyDescent="0.15">
      <c r="A44" s="661" t="s">
        <v>704</v>
      </c>
      <c r="B44" s="661">
        <v>7</v>
      </c>
      <c r="C44" s="716" t="s">
        <v>613</v>
      </c>
      <c r="D44" s="717">
        <v>20000000</v>
      </c>
      <c r="E44" s="718"/>
      <c r="F44" s="699">
        <f t="shared" si="6"/>
        <v>20000000</v>
      </c>
      <c r="G44" s="717"/>
      <c r="H44" s="718">
        <v>0</v>
      </c>
      <c r="I44" s="699">
        <f t="shared" si="7"/>
        <v>0</v>
      </c>
      <c r="J44" s="698"/>
      <c r="K44" s="700"/>
      <c r="L44" s="717"/>
      <c r="M44" s="718">
        <v>0</v>
      </c>
      <c r="N44" s="701">
        <f t="shared" si="8"/>
        <v>0</v>
      </c>
      <c r="O44" s="702">
        <v>0</v>
      </c>
      <c r="P44" s="703">
        <v>0</v>
      </c>
      <c r="Q44" s="717"/>
      <c r="R44" s="718">
        <v>0</v>
      </c>
      <c r="S44" s="699">
        <f t="shared" si="9"/>
        <v>0</v>
      </c>
      <c r="T44" s="669">
        <f t="shared" si="10"/>
        <v>20000000</v>
      </c>
    </row>
    <row r="45" spans="1:40" s="661" customFormat="1" ht="18" customHeight="1" x14ac:dyDescent="0.15">
      <c r="B45" s="661">
        <v>8</v>
      </c>
      <c r="C45" s="716"/>
      <c r="D45" s="717"/>
      <c r="E45" s="718"/>
      <c r="F45" s="699">
        <f t="shared" si="6"/>
        <v>0</v>
      </c>
      <c r="G45" s="717"/>
      <c r="H45" s="718"/>
      <c r="I45" s="699">
        <f t="shared" si="7"/>
        <v>0</v>
      </c>
      <c r="J45" s="698"/>
      <c r="K45" s="700"/>
      <c r="L45" s="717"/>
      <c r="M45" s="718"/>
      <c r="N45" s="701">
        <f t="shared" si="8"/>
        <v>0</v>
      </c>
      <c r="O45" s="702"/>
      <c r="P45" s="703"/>
      <c r="Q45" s="717"/>
      <c r="R45" s="718"/>
      <c r="S45" s="699">
        <f t="shared" si="9"/>
        <v>0</v>
      </c>
      <c r="T45" s="669" t="str">
        <f t="shared" si="10"/>
        <v>OK</v>
      </c>
    </row>
    <row r="46" spans="1:40" s="661" customFormat="1" ht="18" customHeight="1" x14ac:dyDescent="0.15">
      <c r="B46" s="661">
        <v>9</v>
      </c>
      <c r="C46" s="716"/>
      <c r="D46" s="717"/>
      <c r="E46" s="718"/>
      <c r="F46" s="699">
        <f t="shared" si="6"/>
        <v>0</v>
      </c>
      <c r="G46" s="717"/>
      <c r="H46" s="718"/>
      <c r="I46" s="699">
        <f t="shared" si="7"/>
        <v>0</v>
      </c>
      <c r="J46" s="719"/>
      <c r="K46" s="720"/>
      <c r="L46" s="717"/>
      <c r="M46" s="718"/>
      <c r="N46" s="701">
        <f t="shared" si="8"/>
        <v>0</v>
      </c>
      <c r="O46" s="702"/>
      <c r="P46" s="703"/>
      <c r="Q46" s="717"/>
      <c r="R46" s="718"/>
      <c r="S46" s="699">
        <f t="shared" si="9"/>
        <v>0</v>
      </c>
      <c r="T46" s="669" t="str">
        <f t="shared" si="10"/>
        <v>OK</v>
      </c>
    </row>
    <row r="47" spans="1:40" s="661" customFormat="1" ht="18" customHeight="1" x14ac:dyDescent="0.15">
      <c r="B47" s="661">
        <v>10</v>
      </c>
      <c r="C47" s="716"/>
      <c r="D47" s="717"/>
      <c r="E47" s="718"/>
      <c r="F47" s="699">
        <f t="shared" si="6"/>
        <v>0</v>
      </c>
      <c r="G47" s="717"/>
      <c r="H47" s="718"/>
      <c r="I47" s="699">
        <f t="shared" si="7"/>
        <v>0</v>
      </c>
      <c r="J47" s="719"/>
      <c r="K47" s="720"/>
      <c r="L47" s="717"/>
      <c r="M47" s="718"/>
      <c r="N47" s="701">
        <f t="shared" si="8"/>
        <v>0</v>
      </c>
      <c r="O47" s="702"/>
      <c r="P47" s="703"/>
      <c r="Q47" s="717"/>
      <c r="R47" s="718"/>
      <c r="S47" s="699">
        <f t="shared" si="9"/>
        <v>0</v>
      </c>
      <c r="T47" s="669" t="str">
        <f t="shared" si="10"/>
        <v>OK</v>
      </c>
    </row>
    <row r="48" spans="1:40" s="661" customFormat="1" ht="18" customHeight="1" x14ac:dyDescent="0.15">
      <c r="B48" s="661">
        <v>11</v>
      </c>
      <c r="C48" s="716"/>
      <c r="D48" s="717"/>
      <c r="E48" s="718"/>
      <c r="F48" s="699">
        <f t="shared" si="6"/>
        <v>0</v>
      </c>
      <c r="G48" s="717"/>
      <c r="H48" s="718"/>
      <c r="I48" s="699">
        <f t="shared" si="7"/>
        <v>0</v>
      </c>
      <c r="J48" s="719"/>
      <c r="K48" s="720"/>
      <c r="L48" s="717"/>
      <c r="M48" s="718"/>
      <c r="N48" s="701">
        <f t="shared" si="8"/>
        <v>0</v>
      </c>
      <c r="O48" s="702"/>
      <c r="P48" s="703"/>
      <c r="Q48" s="717"/>
      <c r="R48" s="718"/>
      <c r="S48" s="699">
        <f t="shared" si="9"/>
        <v>0</v>
      </c>
      <c r="T48" s="669" t="str">
        <f t="shared" si="10"/>
        <v>OK</v>
      </c>
    </row>
    <row r="49" spans="2:40" s="661" customFormat="1" ht="18" customHeight="1" x14ac:dyDescent="0.15">
      <c r="B49" s="661">
        <v>12</v>
      </c>
      <c r="C49" s="716"/>
      <c r="D49" s="717"/>
      <c r="E49" s="718"/>
      <c r="F49" s="699">
        <f t="shared" si="6"/>
        <v>0</v>
      </c>
      <c r="G49" s="717"/>
      <c r="H49" s="718"/>
      <c r="I49" s="699">
        <f t="shared" si="7"/>
        <v>0</v>
      </c>
      <c r="J49" s="719"/>
      <c r="K49" s="720"/>
      <c r="L49" s="717"/>
      <c r="M49" s="718"/>
      <c r="N49" s="701">
        <f t="shared" si="8"/>
        <v>0</v>
      </c>
      <c r="O49" s="702"/>
      <c r="P49" s="703"/>
      <c r="Q49" s="717"/>
      <c r="R49" s="718"/>
      <c r="S49" s="699">
        <f t="shared" si="9"/>
        <v>0</v>
      </c>
      <c r="T49" s="669" t="str">
        <f t="shared" si="10"/>
        <v>OK</v>
      </c>
    </row>
    <row r="50" spans="2:40" s="661" customFormat="1" ht="18" customHeight="1" x14ac:dyDescent="0.15">
      <c r="B50" s="661">
        <v>13</v>
      </c>
      <c r="C50" s="716"/>
      <c r="D50" s="717"/>
      <c r="E50" s="718"/>
      <c r="F50" s="699">
        <f t="shared" si="6"/>
        <v>0</v>
      </c>
      <c r="G50" s="717"/>
      <c r="H50" s="718"/>
      <c r="I50" s="699">
        <f t="shared" si="7"/>
        <v>0</v>
      </c>
      <c r="J50" s="719"/>
      <c r="K50" s="720"/>
      <c r="L50" s="717"/>
      <c r="M50" s="718"/>
      <c r="N50" s="701">
        <f t="shared" si="8"/>
        <v>0</v>
      </c>
      <c r="O50" s="702"/>
      <c r="P50" s="703"/>
      <c r="Q50" s="717"/>
      <c r="R50" s="718"/>
      <c r="S50" s="699">
        <f t="shared" si="9"/>
        <v>0</v>
      </c>
      <c r="T50" s="669" t="str">
        <f t="shared" si="10"/>
        <v>OK</v>
      </c>
    </row>
    <row r="51" spans="2:40" s="661" customFormat="1" ht="18" customHeight="1" x14ac:dyDescent="0.15">
      <c r="B51" s="661">
        <v>14</v>
      </c>
      <c r="C51" s="716"/>
      <c r="D51" s="717"/>
      <c r="E51" s="718"/>
      <c r="F51" s="699">
        <f t="shared" si="6"/>
        <v>0</v>
      </c>
      <c r="G51" s="717"/>
      <c r="H51" s="718"/>
      <c r="I51" s="699">
        <f t="shared" si="7"/>
        <v>0</v>
      </c>
      <c r="J51" s="719"/>
      <c r="K51" s="720"/>
      <c r="L51" s="717"/>
      <c r="M51" s="718"/>
      <c r="N51" s="701">
        <f t="shared" si="8"/>
        <v>0</v>
      </c>
      <c r="O51" s="702"/>
      <c r="P51" s="703"/>
      <c r="Q51" s="717"/>
      <c r="R51" s="718"/>
      <c r="S51" s="699">
        <f t="shared" si="9"/>
        <v>0</v>
      </c>
      <c r="T51" s="669" t="str">
        <f t="shared" si="10"/>
        <v>OK</v>
      </c>
    </row>
    <row r="52" spans="2:40" s="661" customFormat="1" ht="18" customHeight="1" x14ac:dyDescent="0.15">
      <c r="B52" s="661">
        <v>15</v>
      </c>
      <c r="C52" s="716"/>
      <c r="D52" s="717"/>
      <c r="E52" s="718"/>
      <c r="F52" s="699">
        <f t="shared" si="6"/>
        <v>0</v>
      </c>
      <c r="G52" s="717"/>
      <c r="H52" s="718"/>
      <c r="I52" s="699">
        <f t="shared" si="7"/>
        <v>0</v>
      </c>
      <c r="J52" s="719"/>
      <c r="K52" s="720"/>
      <c r="L52" s="717"/>
      <c r="M52" s="718"/>
      <c r="N52" s="701">
        <f t="shared" si="8"/>
        <v>0</v>
      </c>
      <c r="O52" s="702"/>
      <c r="P52" s="703"/>
      <c r="Q52" s="717"/>
      <c r="R52" s="718"/>
      <c r="S52" s="699">
        <f t="shared" si="9"/>
        <v>0</v>
      </c>
      <c r="T52" s="669" t="str">
        <f t="shared" si="10"/>
        <v>OK</v>
      </c>
    </row>
    <row r="53" spans="2:40" s="661" customFormat="1" ht="18" customHeight="1" x14ac:dyDescent="0.15">
      <c r="B53" s="661">
        <v>16</v>
      </c>
      <c r="C53" s="716"/>
      <c r="D53" s="717"/>
      <c r="E53" s="718"/>
      <c r="F53" s="699">
        <f t="shared" si="6"/>
        <v>0</v>
      </c>
      <c r="G53" s="717"/>
      <c r="H53" s="718"/>
      <c r="I53" s="699">
        <f t="shared" si="7"/>
        <v>0</v>
      </c>
      <c r="J53" s="719"/>
      <c r="K53" s="720"/>
      <c r="L53" s="717"/>
      <c r="M53" s="718"/>
      <c r="N53" s="701">
        <f t="shared" si="8"/>
        <v>0</v>
      </c>
      <c r="O53" s="702"/>
      <c r="P53" s="703"/>
      <c r="Q53" s="717"/>
      <c r="R53" s="718"/>
      <c r="S53" s="699">
        <f t="shared" si="9"/>
        <v>0</v>
      </c>
      <c r="T53" s="669" t="str">
        <f t="shared" si="10"/>
        <v>OK</v>
      </c>
    </row>
    <row r="54" spans="2:40" s="661" customFormat="1" ht="18" customHeight="1" x14ac:dyDescent="0.15">
      <c r="B54" s="661">
        <v>17</v>
      </c>
      <c r="C54" s="716"/>
      <c r="D54" s="717"/>
      <c r="E54" s="718"/>
      <c r="F54" s="699">
        <f t="shared" si="6"/>
        <v>0</v>
      </c>
      <c r="G54" s="717"/>
      <c r="H54" s="718"/>
      <c r="I54" s="699">
        <f t="shared" si="7"/>
        <v>0</v>
      </c>
      <c r="J54" s="719"/>
      <c r="K54" s="720"/>
      <c r="L54" s="717"/>
      <c r="M54" s="718"/>
      <c r="N54" s="701">
        <f t="shared" si="8"/>
        <v>0</v>
      </c>
      <c r="O54" s="702"/>
      <c r="P54" s="703"/>
      <c r="Q54" s="717"/>
      <c r="R54" s="718"/>
      <c r="S54" s="699">
        <f t="shared" si="9"/>
        <v>0</v>
      </c>
      <c r="T54" s="669" t="str">
        <f t="shared" si="10"/>
        <v>OK</v>
      </c>
    </row>
    <row r="55" spans="2:40" s="661" customFormat="1" ht="18" customHeight="1" x14ac:dyDescent="0.15">
      <c r="B55" s="661">
        <v>18</v>
      </c>
      <c r="C55" s="716"/>
      <c r="D55" s="717"/>
      <c r="E55" s="718"/>
      <c r="F55" s="699">
        <f t="shared" si="6"/>
        <v>0</v>
      </c>
      <c r="G55" s="717"/>
      <c r="H55" s="718"/>
      <c r="I55" s="699">
        <f t="shared" si="7"/>
        <v>0</v>
      </c>
      <c r="J55" s="719"/>
      <c r="K55" s="720"/>
      <c r="L55" s="717"/>
      <c r="M55" s="718"/>
      <c r="N55" s="701">
        <f t="shared" si="8"/>
        <v>0</v>
      </c>
      <c r="O55" s="702"/>
      <c r="P55" s="703"/>
      <c r="Q55" s="717"/>
      <c r="R55" s="718"/>
      <c r="S55" s="699">
        <f t="shared" si="9"/>
        <v>0</v>
      </c>
      <c r="T55" s="669" t="str">
        <f t="shared" si="10"/>
        <v>OK</v>
      </c>
    </row>
    <row r="56" spans="2:40" s="661" customFormat="1" ht="18" customHeight="1" x14ac:dyDescent="0.15">
      <c r="B56" s="661">
        <v>19</v>
      </c>
      <c r="C56" s="716"/>
      <c r="D56" s="717"/>
      <c r="E56" s="718"/>
      <c r="F56" s="699">
        <f t="shared" si="6"/>
        <v>0</v>
      </c>
      <c r="G56" s="717"/>
      <c r="H56" s="718"/>
      <c r="I56" s="699">
        <f t="shared" si="7"/>
        <v>0</v>
      </c>
      <c r="J56" s="719"/>
      <c r="K56" s="720"/>
      <c r="L56" s="717"/>
      <c r="M56" s="718"/>
      <c r="N56" s="701">
        <f t="shared" si="8"/>
        <v>0</v>
      </c>
      <c r="O56" s="702"/>
      <c r="P56" s="703"/>
      <c r="Q56" s="717"/>
      <c r="R56" s="718"/>
      <c r="S56" s="699">
        <f t="shared" si="9"/>
        <v>0</v>
      </c>
      <c r="T56" s="669" t="str">
        <f t="shared" si="10"/>
        <v>OK</v>
      </c>
    </row>
    <row r="57" spans="2:40" s="661" customFormat="1" ht="18" customHeight="1" thickBot="1" x14ac:dyDescent="0.2">
      <c r="B57" s="661">
        <v>20</v>
      </c>
      <c r="C57" s="716"/>
      <c r="D57" s="717"/>
      <c r="E57" s="718"/>
      <c r="F57" s="699">
        <f t="shared" si="6"/>
        <v>0</v>
      </c>
      <c r="G57" s="717"/>
      <c r="H57" s="718"/>
      <c r="I57" s="699">
        <f t="shared" si="7"/>
        <v>0</v>
      </c>
      <c r="J57" s="721"/>
      <c r="K57" s="720"/>
      <c r="L57" s="717"/>
      <c r="M57" s="718"/>
      <c r="N57" s="701">
        <f t="shared" si="8"/>
        <v>0</v>
      </c>
      <c r="O57" s="702"/>
      <c r="P57" s="703"/>
      <c r="Q57" s="717"/>
      <c r="R57" s="718"/>
      <c r="S57" s="699">
        <f t="shared" si="9"/>
        <v>0</v>
      </c>
      <c r="T57" s="669" t="str">
        <f t="shared" si="10"/>
        <v>OK</v>
      </c>
      <c r="AD57" s="658"/>
      <c r="AE57" s="658"/>
      <c r="AF57" s="658"/>
      <c r="AG57" s="658"/>
      <c r="AH57" s="658"/>
      <c r="AI57" s="658"/>
      <c r="AJ57" s="658"/>
      <c r="AK57" s="658"/>
      <c r="AL57" s="658"/>
      <c r="AM57" s="658"/>
      <c r="AN57" s="658"/>
    </row>
    <row r="58" spans="2:40" ht="18" customHeight="1" thickTop="1" thickBot="1" x14ac:dyDescent="0.2">
      <c r="B58" s="661"/>
      <c r="C58" s="722" t="s">
        <v>606</v>
      </c>
      <c r="D58" s="723">
        <f t="shared" ref="D58:S58" si="11">ROUND(SUM(D35:D57),0)</f>
        <v>38865439</v>
      </c>
      <c r="E58" s="724">
        <f t="shared" si="11"/>
        <v>360444</v>
      </c>
      <c r="F58" s="725">
        <f t="shared" si="11"/>
        <v>38504995</v>
      </c>
      <c r="G58" s="723">
        <f t="shared" si="11"/>
        <v>0</v>
      </c>
      <c r="H58" s="724">
        <f t="shared" si="11"/>
        <v>0</v>
      </c>
      <c r="I58" s="725">
        <f t="shared" si="11"/>
        <v>0</v>
      </c>
      <c r="J58" s="710">
        <f t="shared" si="11"/>
        <v>0</v>
      </c>
      <c r="K58" s="711">
        <f t="shared" si="11"/>
        <v>0</v>
      </c>
      <c r="L58" s="723">
        <f t="shared" si="11"/>
        <v>0</v>
      </c>
      <c r="M58" s="724">
        <f t="shared" si="11"/>
        <v>0</v>
      </c>
      <c r="N58" s="726">
        <f t="shared" si="11"/>
        <v>0</v>
      </c>
      <c r="O58" s="725">
        <f t="shared" si="11"/>
        <v>0</v>
      </c>
      <c r="P58" s="727">
        <f t="shared" si="11"/>
        <v>0</v>
      </c>
      <c r="Q58" s="723">
        <f t="shared" si="11"/>
        <v>0</v>
      </c>
      <c r="R58" s="724">
        <f t="shared" si="11"/>
        <v>0</v>
      </c>
      <c r="S58" s="725">
        <f t="shared" si="11"/>
        <v>0</v>
      </c>
      <c r="T58" s="669">
        <f t="shared" si="10"/>
        <v>38865439</v>
      </c>
    </row>
    <row r="59" spans="2:40" ht="18" customHeight="1" thickBot="1" x14ac:dyDescent="0.2"/>
    <row r="60" spans="2:40" ht="18" customHeight="1" thickBot="1" x14ac:dyDescent="0.2">
      <c r="C60" s="728" t="s">
        <v>327</v>
      </c>
      <c r="D60" s="729">
        <f t="shared" ref="D60:S60" si="12">D33+D58</f>
        <v>38865439</v>
      </c>
      <c r="E60" s="730">
        <f t="shared" si="12"/>
        <v>360444</v>
      </c>
      <c r="F60" s="731">
        <f t="shared" si="12"/>
        <v>38504995</v>
      </c>
      <c r="G60" s="729">
        <f t="shared" si="12"/>
        <v>0</v>
      </c>
      <c r="H60" s="730">
        <f t="shared" si="12"/>
        <v>0</v>
      </c>
      <c r="I60" s="731">
        <f t="shared" si="12"/>
        <v>0</v>
      </c>
      <c r="J60" s="732">
        <f t="shared" si="12"/>
        <v>0</v>
      </c>
      <c r="K60" s="733">
        <f t="shared" si="12"/>
        <v>0</v>
      </c>
      <c r="L60" s="729">
        <f t="shared" si="12"/>
        <v>0</v>
      </c>
      <c r="M60" s="730">
        <f t="shared" si="12"/>
        <v>0</v>
      </c>
      <c r="N60" s="734">
        <f t="shared" si="12"/>
        <v>0</v>
      </c>
      <c r="O60" s="731">
        <f t="shared" si="12"/>
        <v>0</v>
      </c>
      <c r="P60" s="735">
        <f t="shared" si="12"/>
        <v>0</v>
      </c>
      <c r="Q60" s="729">
        <f t="shared" si="12"/>
        <v>0</v>
      </c>
      <c r="R60" s="730">
        <f t="shared" si="12"/>
        <v>0</v>
      </c>
      <c r="S60" s="731">
        <f t="shared" si="12"/>
        <v>0</v>
      </c>
      <c r="T60" s="669">
        <f>IF(SUM(E60:F60,M60:N60,P60)-SUM(J60:K60,H60:I60)=SUM(R60:S60),"OK",(SUM(E60:F60,M60:N60,P60)-SUM(J60:K60,H60:I60))-SUM(R60:S60))</f>
        <v>38865439</v>
      </c>
    </row>
  </sheetData>
  <mergeCells count="26">
    <mergeCell ref="D2:F2"/>
    <mergeCell ref="G2:S2"/>
    <mergeCell ref="D3:F3"/>
    <mergeCell ref="G3:I3"/>
    <mergeCell ref="L3:O3"/>
    <mergeCell ref="Q3:S3"/>
    <mergeCell ref="D4:F4"/>
    <mergeCell ref="G4:I4"/>
    <mergeCell ref="L4:O4"/>
    <mergeCell ref="Q4:S4"/>
    <mergeCell ref="E5:F5"/>
    <mergeCell ref="H5:I5"/>
    <mergeCell ref="M5:O5"/>
    <mergeCell ref="R5:S5"/>
    <mergeCell ref="Q36:S36"/>
    <mergeCell ref="C8:C9"/>
    <mergeCell ref="D8:F8"/>
    <mergeCell ref="G8:I8"/>
    <mergeCell ref="J8:K8"/>
    <mergeCell ref="L8:O8"/>
    <mergeCell ref="Q8:S8"/>
    <mergeCell ref="C36:C37"/>
    <mergeCell ref="D36:F36"/>
    <mergeCell ref="G36:I36"/>
    <mergeCell ref="J36:K36"/>
    <mergeCell ref="L36:O36"/>
  </mergeCells>
  <phoneticPr fontId="8"/>
  <pageMargins left="0.31496062992125984" right="0" top="0.94488188976377963" bottom="0.15748031496062992" header="0.11811023622047245" footer="0"/>
  <pageSetup paperSize="9"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130" zoomScaleNormal="100" zoomScaleSheetLayoutView="130" workbookViewId="0">
      <selection activeCell="I43" sqref="I43"/>
    </sheetView>
  </sheetViews>
  <sheetFormatPr defaultRowHeight="13.5" x14ac:dyDescent="0.15"/>
  <cols>
    <col min="1" max="1" width="0.875" customWidth="1"/>
    <col min="2" max="2" width="19.625" customWidth="1"/>
    <col min="3" max="7" width="14.625" customWidth="1"/>
    <col min="8" max="8" width="0.875" customWidth="1"/>
    <col min="9" max="9" width="13.125" customWidth="1"/>
  </cols>
  <sheetData>
    <row r="1" spans="1:11" ht="27" customHeight="1" x14ac:dyDescent="0.15"/>
    <row r="2" spans="1:11" ht="19.5" customHeight="1" x14ac:dyDescent="0.15">
      <c r="A2" s="205"/>
      <c r="B2" s="234" t="s">
        <v>224</v>
      </c>
      <c r="C2" s="235"/>
      <c r="D2" s="235"/>
      <c r="E2" s="235"/>
      <c r="F2" s="235"/>
      <c r="G2" s="235" t="s">
        <v>268</v>
      </c>
      <c r="H2" s="204"/>
      <c r="I2" s="204"/>
      <c r="J2" s="204"/>
      <c r="K2" s="204"/>
    </row>
    <row r="3" spans="1:11" s="3" customFormat="1" ht="21.4" customHeight="1" x14ac:dyDescent="0.15">
      <c r="A3" s="226"/>
      <c r="B3" s="1256" t="s">
        <v>210</v>
      </c>
      <c r="C3" s="1258" t="s">
        <v>49</v>
      </c>
      <c r="D3" s="1259"/>
      <c r="E3" s="1258" t="s">
        <v>56</v>
      </c>
      <c r="F3" s="1259"/>
      <c r="G3" s="1256" t="s">
        <v>211</v>
      </c>
      <c r="H3" s="226"/>
    </row>
    <row r="4" spans="1:11" s="3" customFormat="1" ht="21.95" customHeight="1" x14ac:dyDescent="0.15">
      <c r="A4" s="226"/>
      <c r="B4" s="1257"/>
      <c r="C4" s="236" t="s">
        <v>212</v>
      </c>
      <c r="D4" s="236" t="s">
        <v>213</v>
      </c>
      <c r="E4" s="236" t="s">
        <v>212</v>
      </c>
      <c r="F4" s="236" t="s">
        <v>213</v>
      </c>
      <c r="G4" s="1257"/>
      <c r="H4" s="226"/>
    </row>
    <row r="5" spans="1:11" s="3" customFormat="1" ht="20.100000000000001" customHeight="1" x14ac:dyDescent="0.15">
      <c r="A5" s="226"/>
      <c r="B5" s="237" t="s">
        <v>214</v>
      </c>
      <c r="C5" s="238"/>
      <c r="D5" s="238"/>
      <c r="E5" s="238"/>
      <c r="F5" s="238"/>
      <c r="G5" s="239"/>
      <c r="H5" s="226"/>
    </row>
    <row r="6" spans="1:11" s="3" customFormat="1" ht="20.100000000000001" customHeight="1" x14ac:dyDescent="0.15">
      <c r="A6" s="226"/>
      <c r="B6" s="237" t="s">
        <v>215</v>
      </c>
      <c r="C6" s="238"/>
      <c r="D6" s="238"/>
      <c r="E6" s="238"/>
      <c r="F6" s="238"/>
      <c r="G6" s="316">
        <f>C6-D6+E6-F6</f>
        <v>0</v>
      </c>
      <c r="H6" s="226"/>
    </row>
    <row r="7" spans="1:11" s="3" customFormat="1" ht="20.100000000000001" customHeight="1" x14ac:dyDescent="0.15">
      <c r="A7" s="226"/>
      <c r="B7" s="237" t="s">
        <v>225</v>
      </c>
      <c r="C7" s="238"/>
      <c r="D7" s="238"/>
      <c r="E7" s="238"/>
      <c r="F7" s="238"/>
      <c r="G7" s="316">
        <f>C7-D7+E7-F7</f>
        <v>0</v>
      </c>
      <c r="H7" s="226"/>
    </row>
    <row r="8" spans="1:11" s="3" customFormat="1" ht="20.100000000000001" customHeight="1" x14ac:dyDescent="0.15">
      <c r="A8" s="226"/>
      <c r="B8" s="231" t="s">
        <v>216</v>
      </c>
      <c r="C8" s="231"/>
      <c r="D8" s="231"/>
      <c r="E8" s="231"/>
      <c r="F8" s="231"/>
      <c r="G8" s="231"/>
      <c r="H8" s="226"/>
    </row>
    <row r="9" spans="1:11" s="3" customFormat="1" ht="20.100000000000001" customHeight="1" x14ac:dyDescent="0.15">
      <c r="A9" s="226"/>
      <c r="B9" s="231" t="s">
        <v>217</v>
      </c>
      <c r="C9" s="231"/>
      <c r="D9" s="231"/>
      <c r="E9" s="231"/>
      <c r="F9" s="231"/>
      <c r="G9" s="316">
        <f t="shared" ref="G9:G19" si="0">C9-D9+E9-F9</f>
        <v>0</v>
      </c>
      <c r="H9" s="226"/>
    </row>
    <row r="10" spans="1:11" s="3" customFormat="1" ht="20.100000000000001" customHeight="1" x14ac:dyDescent="0.15">
      <c r="A10" s="226"/>
      <c r="B10" s="231" t="s">
        <v>225</v>
      </c>
      <c r="C10" s="231"/>
      <c r="D10" s="231"/>
      <c r="E10" s="231"/>
      <c r="F10" s="231"/>
      <c r="G10" s="316">
        <f t="shared" si="0"/>
        <v>0</v>
      </c>
      <c r="H10" s="226"/>
    </row>
    <row r="11" spans="1:11" s="3" customFormat="1" ht="20.100000000000001" customHeight="1" x14ac:dyDescent="0.15">
      <c r="A11" s="226"/>
      <c r="B11" s="231" t="s">
        <v>218</v>
      </c>
      <c r="C11" s="231"/>
      <c r="D11" s="231"/>
      <c r="E11" s="231"/>
      <c r="F11" s="231"/>
      <c r="G11" s="231"/>
      <c r="H11" s="226"/>
    </row>
    <row r="12" spans="1:11" s="3" customFormat="1" ht="20.100000000000001" customHeight="1" x14ac:dyDescent="0.15">
      <c r="A12" s="226"/>
      <c r="B12" s="231" t="s">
        <v>219</v>
      </c>
      <c r="C12" s="231"/>
      <c r="D12" s="231"/>
      <c r="E12" s="231"/>
      <c r="F12" s="231"/>
      <c r="G12" s="316">
        <f t="shared" si="0"/>
        <v>0</v>
      </c>
      <c r="H12" s="226"/>
    </row>
    <row r="13" spans="1:11" s="3" customFormat="1" ht="20.100000000000001" customHeight="1" x14ac:dyDescent="0.15">
      <c r="A13" s="226"/>
      <c r="B13" s="231" t="s">
        <v>225</v>
      </c>
      <c r="C13" s="231"/>
      <c r="D13" s="231"/>
      <c r="E13" s="231"/>
      <c r="F13" s="231"/>
      <c r="G13" s="316">
        <f t="shared" si="0"/>
        <v>0</v>
      </c>
      <c r="H13" s="226"/>
    </row>
    <row r="14" spans="1:11" s="3" customFormat="1" ht="20.100000000000001" customHeight="1" x14ac:dyDescent="0.15">
      <c r="A14" s="226"/>
      <c r="B14" s="231" t="s">
        <v>220</v>
      </c>
      <c r="C14" s="231"/>
      <c r="D14" s="231"/>
      <c r="E14" s="231"/>
      <c r="F14" s="231"/>
      <c r="G14" s="231"/>
      <c r="H14" s="226"/>
    </row>
    <row r="15" spans="1:11" s="3" customFormat="1" ht="20.100000000000001" customHeight="1" x14ac:dyDescent="0.15">
      <c r="A15" s="226"/>
      <c r="B15" s="231" t="s">
        <v>269</v>
      </c>
      <c r="C15" s="318"/>
      <c r="D15" s="231"/>
      <c r="E15" s="231"/>
      <c r="F15" s="231"/>
      <c r="G15" s="316">
        <f t="shared" si="0"/>
        <v>0</v>
      </c>
      <c r="H15" s="226"/>
    </row>
    <row r="16" spans="1:11" s="3" customFormat="1" ht="20.100000000000001" customHeight="1" x14ac:dyDescent="0.15">
      <c r="A16" s="226"/>
      <c r="B16" s="231" t="s">
        <v>225</v>
      </c>
      <c r="C16" s="231"/>
      <c r="D16" s="231"/>
      <c r="E16" s="231"/>
      <c r="F16" s="231"/>
      <c r="G16" s="316">
        <f t="shared" si="0"/>
        <v>0</v>
      </c>
      <c r="H16" s="226"/>
    </row>
    <row r="17" spans="1:13" s="3" customFormat="1" ht="20.100000000000001" customHeight="1" x14ac:dyDescent="0.15">
      <c r="A17" s="226"/>
      <c r="B17" s="231" t="s">
        <v>221</v>
      </c>
      <c r="C17" s="231"/>
      <c r="D17" s="231"/>
      <c r="E17" s="231"/>
      <c r="F17" s="231"/>
      <c r="G17" s="231"/>
      <c r="H17" s="226"/>
    </row>
    <row r="18" spans="1:13" s="3" customFormat="1" ht="20.100000000000001" customHeight="1" x14ac:dyDescent="0.15">
      <c r="A18" s="226"/>
      <c r="B18" s="231" t="s">
        <v>222</v>
      </c>
      <c r="C18" s="231"/>
      <c r="D18" s="231"/>
      <c r="E18" s="231"/>
      <c r="F18" s="231"/>
      <c r="G18" s="316">
        <f t="shared" si="0"/>
        <v>0</v>
      </c>
      <c r="H18" s="226"/>
    </row>
    <row r="19" spans="1:13" s="3" customFormat="1" ht="20.100000000000001" customHeight="1" x14ac:dyDescent="0.15">
      <c r="A19" s="226"/>
      <c r="B19" s="231" t="s">
        <v>225</v>
      </c>
      <c r="C19" s="231"/>
      <c r="D19" s="231"/>
      <c r="E19" s="231"/>
      <c r="F19" s="231"/>
      <c r="G19" s="316">
        <f t="shared" si="0"/>
        <v>0</v>
      </c>
      <c r="H19" s="226"/>
    </row>
    <row r="20" spans="1:13" s="3" customFormat="1" ht="20.100000000000001" customHeight="1" x14ac:dyDescent="0.15">
      <c r="A20" s="226"/>
      <c r="B20" s="231" t="s">
        <v>223</v>
      </c>
      <c r="C20" s="231"/>
      <c r="D20" s="231"/>
      <c r="E20" s="231"/>
      <c r="F20" s="231"/>
      <c r="G20" s="231"/>
      <c r="H20" s="226"/>
    </row>
    <row r="21" spans="1:13" s="3" customFormat="1" ht="20.100000000000001" customHeight="1" x14ac:dyDescent="0.15">
      <c r="A21" s="226"/>
      <c r="B21" s="317" t="s">
        <v>270</v>
      </c>
      <c r="C21" s="318"/>
      <c r="D21" s="231"/>
      <c r="E21" s="231"/>
      <c r="F21" s="231"/>
      <c r="G21" s="243"/>
      <c r="H21" s="226"/>
    </row>
    <row r="22" spans="1:13" s="3" customFormat="1" ht="20.100000000000001" customHeight="1" x14ac:dyDescent="0.15">
      <c r="A22" s="226"/>
      <c r="B22" s="317" t="s">
        <v>271</v>
      </c>
      <c r="C22" s="318"/>
      <c r="D22" s="231"/>
      <c r="E22" s="231"/>
      <c r="F22" s="231"/>
      <c r="G22" s="243"/>
      <c r="H22" s="226"/>
    </row>
    <row r="23" spans="1:13" s="3" customFormat="1" ht="20.100000000000001" customHeight="1" x14ac:dyDescent="0.15">
      <c r="A23" s="226"/>
      <c r="B23" s="317" t="s">
        <v>272</v>
      </c>
      <c r="C23" s="318"/>
      <c r="D23" s="231"/>
      <c r="E23" s="231"/>
      <c r="F23" s="231"/>
      <c r="G23" s="243"/>
      <c r="H23" s="226"/>
    </row>
    <row r="24" spans="1:13" s="3" customFormat="1" ht="20.100000000000001" customHeight="1" x14ac:dyDescent="0.15">
      <c r="A24" s="226"/>
      <c r="B24" s="317" t="s">
        <v>273</v>
      </c>
      <c r="C24" s="318"/>
      <c r="D24" s="231"/>
      <c r="E24" s="318"/>
      <c r="F24" s="319"/>
      <c r="G24" s="243"/>
      <c r="H24" s="226"/>
    </row>
    <row r="25" spans="1:13" s="3" customFormat="1" ht="20.100000000000001" customHeight="1" x14ac:dyDescent="0.15">
      <c r="A25" s="226"/>
      <c r="B25" s="317" t="s">
        <v>274</v>
      </c>
      <c r="C25" s="318"/>
      <c r="D25" s="231"/>
      <c r="E25" s="231"/>
      <c r="F25" s="231"/>
      <c r="G25" s="243"/>
      <c r="H25" s="226"/>
    </row>
    <row r="26" spans="1:13" s="3" customFormat="1" ht="20.100000000000001" customHeight="1" x14ac:dyDescent="0.15">
      <c r="A26" s="226"/>
      <c r="B26" s="317" t="s">
        <v>275</v>
      </c>
      <c r="C26" s="318"/>
      <c r="D26" s="231"/>
      <c r="E26" s="318"/>
      <c r="F26" s="231"/>
      <c r="G26" s="243"/>
      <c r="H26" s="226"/>
    </row>
    <row r="27" spans="1:13" s="3" customFormat="1" ht="20.100000000000001" customHeight="1" x14ac:dyDescent="0.15">
      <c r="A27" s="226"/>
      <c r="B27" s="229" t="s">
        <v>96</v>
      </c>
      <c r="C27" s="231">
        <f>SUM(C5:C26)</f>
        <v>0</v>
      </c>
      <c r="D27" s="231">
        <f>SUM(D5:D26)</f>
        <v>0</v>
      </c>
      <c r="E27" s="231">
        <f>SUM(E5:E26)</f>
        <v>0</v>
      </c>
      <c r="F27" s="231">
        <f>SUM(F5:F26)</f>
        <v>0</v>
      </c>
      <c r="G27" s="231"/>
      <c r="H27" s="226"/>
    </row>
    <row r="28" spans="1:13" ht="3.75" customHeight="1" x14ac:dyDescent="0.15">
      <c r="A28" s="205"/>
      <c r="B28" s="240"/>
      <c r="C28" s="241"/>
      <c r="D28" s="241"/>
      <c r="E28" s="241"/>
      <c r="F28" s="241"/>
      <c r="G28" s="241"/>
      <c r="H28" s="242"/>
      <c r="I28" s="242"/>
      <c r="J28" s="242"/>
      <c r="K28" s="208"/>
      <c r="L28" s="205"/>
      <c r="M28" s="205"/>
    </row>
    <row r="29" spans="1:13" x14ac:dyDescent="0.15">
      <c r="B29" s="205"/>
      <c r="C29" s="242"/>
      <c r="D29" s="242"/>
      <c r="E29" s="242"/>
      <c r="F29" s="242"/>
      <c r="G29" s="242"/>
      <c r="H29" s="242"/>
      <c r="I29" s="242"/>
    </row>
    <row r="30" spans="1:13" x14ac:dyDescent="0.15">
      <c r="B30" s="205"/>
      <c r="C30" s="216"/>
      <c r="D30" s="216"/>
      <c r="E30" s="216"/>
      <c r="F30" s="216"/>
      <c r="G30" s="216"/>
      <c r="H30" s="216"/>
      <c r="I30" s="216"/>
    </row>
  </sheetData>
  <mergeCells count="4">
    <mergeCell ref="B3:B4"/>
    <mergeCell ref="C3:D3"/>
    <mergeCell ref="E3:F3"/>
    <mergeCell ref="G3:G4"/>
  </mergeCells>
  <phoneticPr fontId="8"/>
  <printOptions horizontalCentered="1"/>
  <pageMargins left="0.11811023622047245" right="0.11811023622047245" top="0" bottom="0" header="0.31496062992125984" footer="0.31496062992125984"/>
  <pageSetup paperSize="9" scale="11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115" zoomScaleNormal="145" zoomScaleSheetLayoutView="115" workbookViewId="0">
      <pane xSplit="1" ySplit="3" topLeftCell="B4" activePane="bottomRight" state="frozen"/>
      <selection activeCell="J8" sqref="J8"/>
      <selection pane="topRight" activeCell="J8" sqref="J8"/>
      <selection pane="bottomLeft" activeCell="J8" sqref="J8"/>
      <selection pane="bottomRight" activeCell="J8" sqref="J8"/>
    </sheetView>
  </sheetViews>
  <sheetFormatPr defaultRowHeight="13.5" x14ac:dyDescent="0.15"/>
  <cols>
    <col min="1" max="1" width="34" bestFit="1" customWidth="1"/>
    <col min="2" max="2" width="13.75" bestFit="1" customWidth="1"/>
    <col min="3" max="4" width="5.25" bestFit="1" customWidth="1"/>
    <col min="5" max="5" width="3.375" bestFit="1" customWidth="1"/>
    <col min="6" max="7" width="5.25" bestFit="1" customWidth="1"/>
    <col min="8" max="8" width="3.375" bestFit="1" customWidth="1"/>
    <col min="9" max="9" width="13" bestFit="1" customWidth="1"/>
    <col min="10" max="10" width="10.125" bestFit="1" customWidth="1"/>
  </cols>
  <sheetData>
    <row r="1" spans="1:10" ht="20.100000000000001" customHeight="1" x14ac:dyDescent="0.15">
      <c r="A1" s="4" t="s">
        <v>521</v>
      </c>
      <c r="B1" s="341" t="s">
        <v>315</v>
      </c>
      <c r="C1" s="4"/>
      <c r="D1" s="4"/>
      <c r="E1" s="4"/>
      <c r="F1" s="4"/>
      <c r="G1" s="4"/>
      <c r="H1" s="4"/>
      <c r="I1" s="4"/>
      <c r="J1" s="5" t="s">
        <v>288</v>
      </c>
    </row>
    <row r="2" spans="1:10" ht="20.100000000000001" customHeight="1" x14ac:dyDescent="0.15">
      <c r="A2" s="1260" t="s">
        <v>317</v>
      </c>
      <c r="B2" s="1262" t="s">
        <v>227</v>
      </c>
      <c r="C2" s="1266" t="s">
        <v>228</v>
      </c>
      <c r="D2" s="1267"/>
      <c r="E2" s="1268"/>
      <c r="F2" s="1266" t="s">
        <v>290</v>
      </c>
      <c r="G2" s="1267"/>
      <c r="H2" s="1268"/>
      <c r="I2" s="1264" t="s">
        <v>291</v>
      </c>
      <c r="J2" s="1260" t="s">
        <v>292</v>
      </c>
    </row>
    <row r="3" spans="1:10" ht="20.100000000000001" customHeight="1" thickBot="1" x14ac:dyDescent="0.2">
      <c r="A3" s="1261"/>
      <c r="B3" s="1263"/>
      <c r="C3" s="328" t="s">
        <v>279</v>
      </c>
      <c r="D3" s="328" t="s">
        <v>280</v>
      </c>
      <c r="E3" s="328" t="s">
        <v>281</v>
      </c>
      <c r="F3" s="328" t="s">
        <v>282</v>
      </c>
      <c r="G3" s="328" t="s">
        <v>280</v>
      </c>
      <c r="H3" s="328" t="s">
        <v>281</v>
      </c>
      <c r="I3" s="1265"/>
      <c r="J3" s="1261"/>
    </row>
    <row r="4" spans="1:10" ht="20.100000000000001" customHeight="1" thickTop="1" x14ac:dyDescent="0.15">
      <c r="A4" s="332" t="s">
        <v>289</v>
      </c>
      <c r="B4" s="782">
        <v>9102539057</v>
      </c>
      <c r="C4" s="345"/>
      <c r="D4" s="345"/>
      <c r="E4" s="345"/>
      <c r="F4" s="345"/>
      <c r="G4" s="345"/>
      <c r="H4" s="345"/>
      <c r="I4" s="346"/>
      <c r="J4" s="347"/>
    </row>
    <row r="5" spans="1:10" ht="20.100000000000001" customHeight="1" x14ac:dyDescent="0.15">
      <c r="A5" s="337" t="s">
        <v>564</v>
      </c>
      <c r="B5" s="783">
        <v>8140851358</v>
      </c>
      <c r="C5" s="339"/>
      <c r="D5" s="339"/>
      <c r="E5" s="339"/>
      <c r="F5" s="339"/>
      <c r="G5" s="339"/>
      <c r="H5" s="339"/>
      <c r="I5" s="339"/>
      <c r="J5" s="339"/>
    </row>
    <row r="6" spans="1:10" ht="20.100000000000001" customHeight="1" x14ac:dyDescent="0.15">
      <c r="A6" s="337" t="s">
        <v>570</v>
      </c>
      <c r="B6" s="784">
        <v>961687699</v>
      </c>
      <c r="C6" s="344"/>
      <c r="D6" s="344"/>
      <c r="E6" s="344"/>
      <c r="F6" s="344"/>
      <c r="G6" s="344"/>
      <c r="H6" s="344"/>
      <c r="I6" s="344"/>
      <c r="J6" s="344"/>
    </row>
    <row r="7" spans="1:10" ht="20.100000000000001" customHeight="1" x14ac:dyDescent="0.15">
      <c r="A7" s="335" t="s">
        <v>307</v>
      </c>
      <c r="B7" s="785"/>
      <c r="C7" s="335"/>
      <c r="D7" s="335"/>
      <c r="E7" s="335"/>
      <c r="F7" s="335"/>
      <c r="G7" s="335"/>
      <c r="H7" s="335"/>
      <c r="I7" s="335"/>
      <c r="J7" s="335"/>
    </row>
    <row r="8" spans="1:10" ht="20.100000000000001" customHeight="1" x14ac:dyDescent="0.15">
      <c r="A8" s="337"/>
      <c r="B8" s="783"/>
      <c r="C8" s="339"/>
      <c r="D8" s="339"/>
      <c r="E8" s="339"/>
      <c r="F8" s="339"/>
      <c r="G8" s="339"/>
      <c r="H8" s="339"/>
      <c r="I8" s="339"/>
      <c r="J8" s="339"/>
    </row>
    <row r="9" spans="1:10" ht="20.100000000000001" customHeight="1" x14ac:dyDescent="0.15">
      <c r="A9" s="335" t="s">
        <v>662</v>
      </c>
      <c r="B9" s="785"/>
      <c r="C9" s="335"/>
      <c r="D9" s="335"/>
      <c r="E9" s="335"/>
      <c r="F9" s="335"/>
      <c r="G9" s="335"/>
      <c r="H9" s="335"/>
      <c r="I9" s="335"/>
      <c r="J9" s="335"/>
    </row>
    <row r="10" spans="1:10" ht="20.100000000000001" customHeight="1" x14ac:dyDescent="0.15">
      <c r="A10" s="337"/>
      <c r="B10" s="783"/>
      <c r="C10" s="339"/>
      <c r="D10" s="339"/>
      <c r="E10" s="339"/>
      <c r="F10" s="339"/>
      <c r="G10" s="339"/>
      <c r="H10" s="339"/>
      <c r="I10" s="339"/>
      <c r="J10" s="339"/>
    </row>
    <row r="11" spans="1:10" ht="20.100000000000001" customHeight="1" x14ac:dyDescent="0.15">
      <c r="A11" s="335" t="s">
        <v>308</v>
      </c>
      <c r="B11" s="785"/>
      <c r="C11" s="335"/>
      <c r="D11" s="335"/>
      <c r="E11" s="335"/>
      <c r="F11" s="335"/>
      <c r="G11" s="335"/>
      <c r="H11" s="335"/>
      <c r="I11" s="335"/>
      <c r="J11" s="335"/>
    </row>
    <row r="12" spans="1:10" ht="20.100000000000001" customHeight="1" x14ac:dyDescent="0.15">
      <c r="A12" s="337"/>
      <c r="B12" s="783"/>
      <c r="C12" s="339"/>
      <c r="D12" s="339"/>
      <c r="E12" s="339"/>
      <c r="F12" s="339"/>
      <c r="G12" s="339"/>
      <c r="H12" s="339"/>
      <c r="I12" s="339"/>
      <c r="J12" s="339"/>
    </row>
    <row r="13" spans="1:10" ht="20.100000000000001" customHeight="1" x14ac:dyDescent="0.15">
      <c r="A13" s="335" t="s">
        <v>705</v>
      </c>
      <c r="B13" s="785">
        <v>1427321</v>
      </c>
      <c r="C13" s="335"/>
      <c r="D13" s="335"/>
      <c r="E13" s="335"/>
      <c r="F13" s="335"/>
      <c r="G13" s="335"/>
      <c r="H13" s="335"/>
      <c r="I13" s="335"/>
      <c r="J13" s="335"/>
    </row>
    <row r="14" spans="1:10" ht="20.100000000000001" customHeight="1" x14ac:dyDescent="0.15">
      <c r="A14" s="337" t="s">
        <v>564</v>
      </c>
      <c r="B14" s="784">
        <v>718993</v>
      </c>
      <c r="C14" s="344"/>
      <c r="D14" s="344"/>
      <c r="E14" s="344"/>
      <c r="F14" s="344"/>
      <c r="G14" s="344"/>
      <c r="H14" s="344"/>
      <c r="I14" s="344"/>
      <c r="J14" s="344"/>
    </row>
    <row r="15" spans="1:10" ht="20.100000000000001" customHeight="1" x14ac:dyDescent="0.15">
      <c r="A15" s="337" t="s">
        <v>570</v>
      </c>
      <c r="B15" s="783">
        <v>708328</v>
      </c>
      <c r="C15" s="339"/>
      <c r="D15" s="339"/>
      <c r="E15" s="339"/>
      <c r="F15" s="339"/>
      <c r="G15" s="339"/>
      <c r="H15" s="339"/>
      <c r="I15" s="339"/>
      <c r="J15" s="339"/>
    </row>
    <row r="16" spans="1:10" ht="20.100000000000001" customHeight="1" x14ac:dyDescent="0.15">
      <c r="A16" s="335" t="s">
        <v>309</v>
      </c>
      <c r="B16" s="785"/>
      <c r="C16" s="335"/>
      <c r="D16" s="335"/>
      <c r="E16" s="335"/>
      <c r="F16" s="335"/>
      <c r="G16" s="335"/>
      <c r="H16" s="335"/>
      <c r="I16" s="335"/>
      <c r="J16" s="335"/>
    </row>
    <row r="17" spans="1:10" ht="20.100000000000001" customHeight="1" x14ac:dyDescent="0.15">
      <c r="A17" s="337"/>
      <c r="B17" s="783"/>
      <c r="C17" s="339"/>
      <c r="D17" s="339"/>
      <c r="E17" s="339"/>
      <c r="F17" s="339"/>
      <c r="G17" s="339"/>
      <c r="H17" s="339"/>
      <c r="I17" s="339"/>
      <c r="J17" s="339"/>
    </row>
    <row r="18" spans="1:10" ht="20.100000000000001" customHeight="1" x14ac:dyDescent="0.15">
      <c r="A18" s="335" t="s">
        <v>310</v>
      </c>
      <c r="B18" s="785"/>
      <c r="C18" s="335"/>
      <c r="D18" s="335"/>
      <c r="E18" s="335"/>
      <c r="F18" s="335"/>
      <c r="G18" s="335"/>
      <c r="H18" s="335"/>
      <c r="I18" s="335"/>
      <c r="J18" s="335"/>
    </row>
    <row r="19" spans="1:10" ht="20.100000000000001" customHeight="1" x14ac:dyDescent="0.15">
      <c r="A19" s="337"/>
      <c r="B19" s="783"/>
      <c r="C19" s="339"/>
      <c r="D19" s="339"/>
      <c r="E19" s="339"/>
      <c r="F19" s="339"/>
      <c r="G19" s="339"/>
      <c r="H19" s="339"/>
      <c r="I19" s="339"/>
      <c r="J19" s="339"/>
    </row>
    <row r="20" spans="1:10" ht="20.100000000000001" customHeight="1" x14ac:dyDescent="0.15">
      <c r="A20" s="335" t="s">
        <v>311</v>
      </c>
      <c r="B20" s="785">
        <v>1908336097</v>
      </c>
      <c r="C20" s="335"/>
      <c r="D20" s="335"/>
      <c r="E20" s="335"/>
      <c r="F20" s="335"/>
      <c r="G20" s="335"/>
      <c r="H20" s="335"/>
      <c r="I20" s="335"/>
      <c r="J20" s="335"/>
    </row>
    <row r="21" spans="1:10" ht="20.100000000000001" customHeight="1" x14ac:dyDescent="0.15">
      <c r="A21" s="337" t="s">
        <v>564</v>
      </c>
      <c r="B21" s="783">
        <v>1758674802</v>
      </c>
      <c r="C21" s="339"/>
      <c r="D21" s="339"/>
      <c r="E21" s="339"/>
      <c r="F21" s="339"/>
      <c r="G21" s="339"/>
      <c r="H21" s="339"/>
      <c r="I21" s="339"/>
      <c r="J21" s="339"/>
    </row>
    <row r="22" spans="1:10" ht="20.100000000000001" customHeight="1" x14ac:dyDescent="0.15">
      <c r="A22" s="337" t="s">
        <v>570</v>
      </c>
      <c r="B22" s="783">
        <v>149661295</v>
      </c>
      <c r="C22" s="339"/>
      <c r="D22" s="339"/>
      <c r="E22" s="339"/>
      <c r="F22" s="339"/>
      <c r="G22" s="339"/>
      <c r="H22" s="339"/>
      <c r="I22" s="339"/>
      <c r="J22" s="339"/>
    </row>
    <row r="23" spans="1:10" ht="20.100000000000001" customHeight="1" x14ac:dyDescent="0.15">
      <c r="A23" s="335" t="s">
        <v>312</v>
      </c>
      <c r="B23" s="785">
        <v>1304183213</v>
      </c>
      <c r="C23" s="335"/>
      <c r="D23" s="335"/>
      <c r="E23" s="335"/>
      <c r="F23" s="335"/>
      <c r="G23" s="335"/>
      <c r="H23" s="335"/>
      <c r="I23" s="335"/>
      <c r="J23" s="335"/>
    </row>
    <row r="24" spans="1:10" ht="20.100000000000001" customHeight="1" x14ac:dyDescent="0.15">
      <c r="A24" s="337" t="s">
        <v>564</v>
      </c>
      <c r="B24" s="783">
        <v>1205803939</v>
      </c>
      <c r="C24" s="339"/>
      <c r="D24" s="339"/>
      <c r="E24" s="339"/>
      <c r="F24" s="339"/>
      <c r="G24" s="339"/>
      <c r="H24" s="339"/>
      <c r="I24" s="339"/>
      <c r="J24" s="339"/>
    </row>
    <row r="25" spans="1:10" ht="20.100000000000001" customHeight="1" x14ac:dyDescent="0.15">
      <c r="A25" s="337" t="s">
        <v>570</v>
      </c>
      <c r="B25" s="783">
        <v>98379274</v>
      </c>
      <c r="C25" s="339"/>
      <c r="D25" s="339"/>
      <c r="E25" s="339"/>
      <c r="F25" s="339"/>
      <c r="G25" s="339"/>
      <c r="H25" s="339"/>
      <c r="I25" s="339"/>
      <c r="J25" s="339"/>
    </row>
    <row r="26" spans="1:10" ht="20.100000000000001" customHeight="1" x14ac:dyDescent="0.15">
      <c r="A26" s="335" t="s">
        <v>313</v>
      </c>
      <c r="B26" s="785">
        <v>81154761</v>
      </c>
      <c r="C26" s="335"/>
      <c r="D26" s="335"/>
      <c r="E26" s="335"/>
      <c r="F26" s="335"/>
      <c r="G26" s="335"/>
      <c r="H26" s="335"/>
      <c r="I26" s="335"/>
      <c r="J26" s="335"/>
    </row>
    <row r="27" spans="1:10" ht="20.100000000000001" customHeight="1" x14ac:dyDescent="0.15">
      <c r="A27" s="337" t="s">
        <v>564</v>
      </c>
      <c r="B27" s="783">
        <v>74885521</v>
      </c>
      <c r="C27" s="339"/>
      <c r="D27" s="339"/>
      <c r="E27" s="339"/>
      <c r="F27" s="339"/>
      <c r="G27" s="339"/>
      <c r="H27" s="339"/>
      <c r="I27" s="339"/>
      <c r="J27" s="339"/>
    </row>
    <row r="28" spans="1:10" ht="20.100000000000001" customHeight="1" x14ac:dyDescent="0.15">
      <c r="A28" s="337" t="s">
        <v>570</v>
      </c>
      <c r="B28" s="783">
        <v>6269240</v>
      </c>
      <c r="C28" s="339"/>
      <c r="D28" s="339"/>
      <c r="E28" s="339"/>
      <c r="F28" s="339"/>
      <c r="G28" s="339"/>
      <c r="H28" s="339"/>
      <c r="I28" s="339"/>
      <c r="J28" s="339"/>
    </row>
    <row r="29" spans="1:10" ht="20.100000000000001" customHeight="1" x14ac:dyDescent="0.15">
      <c r="A29" s="335" t="s">
        <v>314</v>
      </c>
      <c r="B29" s="785"/>
      <c r="C29" s="335"/>
      <c r="D29" s="335"/>
      <c r="E29" s="335"/>
      <c r="F29" s="335"/>
      <c r="G29" s="335"/>
      <c r="H29" s="335"/>
      <c r="I29" s="335"/>
      <c r="J29" s="335"/>
    </row>
    <row r="30" spans="1:10" ht="20.100000000000001" customHeight="1" x14ac:dyDescent="0.15">
      <c r="A30" s="337"/>
      <c r="B30" s="783"/>
      <c r="C30" s="339"/>
      <c r="D30" s="339"/>
      <c r="E30" s="339"/>
      <c r="F30" s="339"/>
      <c r="G30" s="339"/>
      <c r="H30" s="339"/>
      <c r="I30" s="339"/>
      <c r="J30" s="339"/>
    </row>
  </sheetData>
  <mergeCells count="6">
    <mergeCell ref="A2:A3"/>
    <mergeCell ref="B2:B3"/>
    <mergeCell ref="I2:I3"/>
    <mergeCell ref="J2:J3"/>
    <mergeCell ref="C2:E2"/>
    <mergeCell ref="F2:H2"/>
  </mergeCells>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5" zoomScaleNormal="100" zoomScaleSheetLayoutView="85" workbookViewId="0">
      <pane xSplit="1" ySplit="3" topLeftCell="B4" activePane="bottomRight" state="frozen"/>
      <selection activeCell="I43" sqref="I43"/>
      <selection pane="topRight" activeCell="I43" sqref="I43"/>
      <selection pane="bottomLeft" activeCell="I43" sqref="I43"/>
      <selection pane="bottomRight" activeCell="F16" sqref="F16"/>
    </sheetView>
  </sheetViews>
  <sheetFormatPr defaultRowHeight="13.5" x14ac:dyDescent="0.15"/>
  <cols>
    <col min="1" max="1" width="34.25" bestFit="1" customWidth="1"/>
    <col min="2" max="2" width="13.75" bestFit="1" customWidth="1"/>
    <col min="3" max="3" width="13" bestFit="1" customWidth="1"/>
    <col min="4" max="4" width="9" bestFit="1" customWidth="1"/>
    <col min="5" max="5" width="7" bestFit="1" customWidth="1"/>
    <col min="6" max="6" width="13" bestFit="1" customWidth="1"/>
    <col min="7" max="7" width="14.875" customWidth="1"/>
    <col min="8" max="8" width="12.875" bestFit="1" customWidth="1"/>
    <col min="9" max="9" width="11.125" customWidth="1"/>
    <col min="10" max="10" width="13" bestFit="1" customWidth="1"/>
  </cols>
  <sheetData>
    <row r="1" spans="1:7" ht="15.75" customHeight="1" x14ac:dyDescent="0.15">
      <c r="A1" s="348" t="s">
        <v>522</v>
      </c>
      <c r="B1" s="341" t="s">
        <v>324</v>
      </c>
      <c r="C1" s="4"/>
      <c r="D1" s="4"/>
      <c r="E1" s="4"/>
      <c r="F1" s="349" t="s">
        <v>268</v>
      </c>
    </row>
    <row r="2" spans="1:7" s="3" customFormat="1" ht="23.1" customHeight="1" x14ac:dyDescent="0.15">
      <c r="A2" s="1276" t="s">
        <v>226</v>
      </c>
      <c r="B2" s="1276" t="s">
        <v>227</v>
      </c>
      <c r="C2" s="1276" t="s">
        <v>228</v>
      </c>
      <c r="D2" s="1278" t="s">
        <v>229</v>
      </c>
      <c r="E2" s="1279"/>
      <c r="F2" s="1276" t="s">
        <v>230</v>
      </c>
      <c r="G2" s="1275" t="s">
        <v>519</v>
      </c>
    </row>
    <row r="3" spans="1:7" s="3" customFormat="1" ht="23.1" customHeight="1" thickBot="1" x14ac:dyDescent="0.2">
      <c r="A3" s="1277"/>
      <c r="B3" s="1277"/>
      <c r="C3" s="1277"/>
      <c r="D3" s="350" t="s">
        <v>231</v>
      </c>
      <c r="E3" s="350" t="s">
        <v>232</v>
      </c>
      <c r="F3" s="1277"/>
      <c r="G3" s="1275"/>
    </row>
    <row r="4" spans="1:7" s="3" customFormat="1" ht="23.1" customHeight="1" thickTop="1" x14ac:dyDescent="0.15">
      <c r="A4" s="351" t="s">
        <v>283</v>
      </c>
      <c r="B4" s="352"/>
      <c r="C4" s="352"/>
      <c r="D4" s="352"/>
      <c r="E4" s="352"/>
      <c r="F4" s="352"/>
      <c r="G4" s="228"/>
    </row>
    <row r="5" spans="1:7" s="3" customFormat="1" ht="23.1" customHeight="1" x14ac:dyDescent="0.15">
      <c r="A5" s="334" t="s">
        <v>233</v>
      </c>
      <c r="B5" s="353"/>
      <c r="C5" s="353"/>
      <c r="D5" s="354"/>
      <c r="E5" s="354"/>
      <c r="F5" s="353"/>
      <c r="G5" s="228"/>
    </row>
    <row r="6" spans="1:7" s="3" customFormat="1" ht="23.1" customHeight="1" x14ac:dyDescent="0.15">
      <c r="A6" s="355" t="s">
        <v>295</v>
      </c>
      <c r="B6" s="353"/>
      <c r="C6" s="353"/>
      <c r="D6" s="354"/>
      <c r="E6" s="354"/>
      <c r="F6" s="353"/>
      <c r="G6" s="228"/>
    </row>
    <row r="7" spans="1:7" s="3" customFormat="1" ht="23.1" customHeight="1" x14ac:dyDescent="0.15">
      <c r="A7" s="355" t="s">
        <v>665</v>
      </c>
      <c r="B7" s="353"/>
      <c r="C7" s="353"/>
      <c r="D7" s="354"/>
      <c r="E7" s="354"/>
      <c r="F7" s="353"/>
      <c r="G7" s="228"/>
    </row>
    <row r="8" spans="1:7" s="3" customFormat="1" ht="23.1" customHeight="1" x14ac:dyDescent="0.15">
      <c r="A8" s="355" t="s">
        <v>296</v>
      </c>
      <c r="B8" s="353"/>
      <c r="C8" s="353"/>
      <c r="D8" s="354"/>
      <c r="E8" s="354"/>
      <c r="F8" s="353"/>
      <c r="G8" s="228"/>
    </row>
    <row r="9" spans="1:7" s="3" customFormat="1" ht="23.1" customHeight="1" x14ac:dyDescent="0.15">
      <c r="A9" s="355" t="s">
        <v>304</v>
      </c>
      <c r="B9" s="353"/>
      <c r="C9" s="353"/>
      <c r="D9" s="354"/>
      <c r="E9" s="354"/>
      <c r="F9" s="353"/>
      <c r="G9" s="228"/>
    </row>
    <row r="10" spans="1:7" s="3" customFormat="1" ht="23.1" customHeight="1" x14ac:dyDescent="0.15">
      <c r="A10" s="355" t="s">
        <v>297</v>
      </c>
      <c r="B10" s="353"/>
      <c r="C10" s="353"/>
      <c r="D10" s="354"/>
      <c r="E10" s="354"/>
      <c r="F10" s="353"/>
      <c r="G10" s="228"/>
    </row>
    <row r="11" spans="1:7" s="3" customFormat="1" ht="23.1" customHeight="1" x14ac:dyDescent="0.15">
      <c r="A11" s="356" t="s">
        <v>303</v>
      </c>
      <c r="B11" s="353"/>
      <c r="C11" s="353"/>
      <c r="D11" s="354"/>
      <c r="E11" s="354"/>
      <c r="F11" s="353"/>
      <c r="G11" s="228"/>
    </row>
    <row r="12" spans="1:7" s="3" customFormat="1" ht="23.1" customHeight="1" x14ac:dyDescent="0.15">
      <c r="A12" s="356" t="s">
        <v>298</v>
      </c>
      <c r="B12" s="353"/>
      <c r="C12" s="353"/>
      <c r="D12" s="354"/>
      <c r="E12" s="354"/>
      <c r="F12" s="353"/>
      <c r="G12" s="228"/>
    </row>
    <row r="13" spans="1:7" s="3" customFormat="1" ht="23.1" customHeight="1" x14ac:dyDescent="0.15">
      <c r="A13" s="356" t="s">
        <v>299</v>
      </c>
      <c r="B13" s="353"/>
      <c r="C13" s="353"/>
      <c r="D13" s="354"/>
      <c r="E13" s="354"/>
      <c r="F13" s="353"/>
      <c r="G13" s="228"/>
    </row>
    <row r="14" spans="1:7" s="3" customFormat="1" ht="23.1" customHeight="1" x14ac:dyDescent="0.15">
      <c r="A14" s="356" t="s">
        <v>300</v>
      </c>
      <c r="B14" s="353"/>
      <c r="C14" s="353"/>
      <c r="D14" s="354"/>
      <c r="E14" s="354"/>
      <c r="F14" s="353"/>
      <c r="G14" s="228"/>
    </row>
    <row r="15" spans="1:7" s="3" customFormat="1" ht="23.1" customHeight="1" x14ac:dyDescent="0.15">
      <c r="A15" s="357"/>
      <c r="B15" s="353"/>
      <c r="C15" s="353"/>
      <c r="D15" s="354"/>
      <c r="E15" s="354"/>
      <c r="F15" s="353"/>
      <c r="G15" s="228"/>
    </row>
    <row r="16" spans="1:7" s="3" customFormat="1" ht="27" customHeight="1" x14ac:dyDescent="0.15">
      <c r="A16" s="335" t="s">
        <v>284</v>
      </c>
      <c r="B16" s="335"/>
      <c r="C16" s="335"/>
      <c r="D16" s="335"/>
      <c r="E16" s="335"/>
      <c r="F16" s="335"/>
      <c r="G16" s="228"/>
    </row>
    <row r="17" spans="1:10" s="3" customFormat="1" ht="27" customHeight="1" x14ac:dyDescent="0.15">
      <c r="A17" s="334" t="s">
        <v>233</v>
      </c>
      <c r="B17" s="339"/>
      <c r="C17" s="339"/>
      <c r="D17" s="339"/>
      <c r="E17" s="339"/>
      <c r="F17" s="339"/>
      <c r="G17" s="228"/>
    </row>
    <row r="18" spans="1:10" s="3" customFormat="1" ht="27" customHeight="1" x14ac:dyDescent="0.15">
      <c r="A18" s="335" t="s">
        <v>285</v>
      </c>
      <c r="B18" s="781">
        <f>SUM(B19:B29)</f>
        <v>2096036775</v>
      </c>
      <c r="C18" s="781"/>
      <c r="D18" s="335"/>
      <c r="E18" s="335"/>
      <c r="F18" s="335"/>
      <c r="G18" s="228"/>
      <c r="H18" s="1274" t="s">
        <v>571</v>
      </c>
    </row>
    <row r="19" spans="1:10" s="3" customFormat="1" ht="27" customHeight="1" x14ac:dyDescent="0.15">
      <c r="A19" s="334" t="s">
        <v>233</v>
      </c>
      <c r="B19" s="359">
        <v>1969013024</v>
      </c>
      <c r="C19" s="359"/>
      <c r="D19" s="339"/>
      <c r="E19" s="339"/>
      <c r="F19" s="339"/>
      <c r="G19" s="228"/>
      <c r="H19" s="1274"/>
    </row>
    <row r="20" spans="1:10" s="3" customFormat="1" ht="27" customHeight="1" x14ac:dyDescent="0.15">
      <c r="A20" s="334" t="s">
        <v>295</v>
      </c>
      <c r="B20" s="359">
        <v>0</v>
      </c>
      <c r="C20" s="359"/>
      <c r="D20" s="339"/>
      <c r="E20" s="339"/>
      <c r="F20" s="339"/>
      <c r="G20" s="228"/>
      <c r="H20" s="654">
        <v>2589011000</v>
      </c>
    </row>
    <row r="21" spans="1:10" s="3" customFormat="1" ht="27" customHeight="1" x14ac:dyDescent="0.15">
      <c r="A21" s="334" t="s">
        <v>665</v>
      </c>
      <c r="B21" s="359">
        <v>7836515</v>
      </c>
      <c r="C21" s="359"/>
      <c r="D21" s="339"/>
      <c r="E21" s="339"/>
      <c r="F21" s="339"/>
      <c r="G21" s="228"/>
    </row>
    <row r="22" spans="1:10" s="3" customFormat="1" ht="27" customHeight="1" x14ac:dyDescent="0.15">
      <c r="A22" s="334" t="s">
        <v>296</v>
      </c>
      <c r="B22" s="359">
        <v>26578511</v>
      </c>
      <c r="C22" s="359"/>
      <c r="D22" s="339"/>
      <c r="E22" s="339"/>
      <c r="F22" s="339"/>
      <c r="G22" s="228"/>
    </row>
    <row r="23" spans="1:10" s="3" customFormat="1" ht="27" customHeight="1" x14ac:dyDescent="0.15">
      <c r="A23" s="334" t="s">
        <v>304</v>
      </c>
      <c r="B23" s="359">
        <v>31471176</v>
      </c>
      <c r="C23" s="359"/>
      <c r="D23" s="339"/>
      <c r="E23" s="339"/>
      <c r="F23" s="339"/>
      <c r="G23" s="228"/>
    </row>
    <row r="24" spans="1:10" s="3" customFormat="1" ht="27" customHeight="1" x14ac:dyDescent="0.15">
      <c r="A24" s="334" t="s">
        <v>297</v>
      </c>
      <c r="B24" s="359">
        <v>46519666</v>
      </c>
      <c r="C24" s="359"/>
      <c r="D24" s="339"/>
      <c r="E24" s="339"/>
      <c r="F24" s="339"/>
      <c r="G24" s="228"/>
    </row>
    <row r="25" spans="1:10" s="3" customFormat="1" ht="27" customHeight="1" x14ac:dyDescent="0.15">
      <c r="A25" s="334" t="s">
        <v>303</v>
      </c>
      <c r="B25" s="359">
        <v>7017115</v>
      </c>
      <c r="C25" s="359"/>
      <c r="D25" s="339"/>
      <c r="E25" s="339"/>
      <c r="F25" s="339"/>
      <c r="G25" s="228"/>
    </row>
    <row r="26" spans="1:10" s="3" customFormat="1" ht="27" customHeight="1" x14ac:dyDescent="0.15">
      <c r="A26" s="334" t="s">
        <v>298</v>
      </c>
      <c r="B26" s="359">
        <v>4069094</v>
      </c>
      <c r="C26" s="359"/>
      <c r="D26" s="339"/>
      <c r="E26" s="339"/>
      <c r="F26" s="339"/>
      <c r="G26" s="228"/>
    </row>
    <row r="27" spans="1:10" s="3" customFormat="1" ht="27" customHeight="1" x14ac:dyDescent="0.15">
      <c r="A27" s="334" t="s">
        <v>299</v>
      </c>
      <c r="B27" s="359">
        <v>3531674</v>
      </c>
      <c r="C27" s="359"/>
      <c r="D27" s="339"/>
      <c r="E27" s="339"/>
      <c r="F27" s="339"/>
      <c r="G27" s="228"/>
    </row>
    <row r="28" spans="1:10" s="3" customFormat="1" ht="27" customHeight="1" x14ac:dyDescent="0.15">
      <c r="A28" s="334" t="s">
        <v>300</v>
      </c>
      <c r="B28" s="359">
        <v>0</v>
      </c>
      <c r="C28" s="359"/>
      <c r="D28" s="339"/>
      <c r="E28" s="339"/>
      <c r="F28" s="339"/>
      <c r="G28" s="228"/>
    </row>
    <row r="29" spans="1:10" s="3" customFormat="1" ht="27" customHeight="1" x14ac:dyDescent="0.15">
      <c r="A29" s="334" t="s">
        <v>301</v>
      </c>
      <c r="B29" s="359">
        <v>0</v>
      </c>
      <c r="C29" s="359"/>
      <c r="D29" s="339"/>
      <c r="E29" s="339"/>
      <c r="F29" s="339"/>
      <c r="G29" s="228"/>
    </row>
    <row r="30" spans="1:10" s="3" customFormat="1" ht="27" customHeight="1" x14ac:dyDescent="0.15">
      <c r="A30" s="335" t="s">
        <v>286</v>
      </c>
      <c r="B30" s="359"/>
      <c r="C30" s="359"/>
      <c r="D30" s="339"/>
      <c r="E30" s="339"/>
      <c r="F30" s="339"/>
      <c r="G30" s="228"/>
      <c r="H30" s="1271" t="s">
        <v>572</v>
      </c>
      <c r="I30" s="1272"/>
      <c r="J30" s="656">
        <v>938618000</v>
      </c>
    </row>
    <row r="31" spans="1:10" s="3" customFormat="1" ht="27" customHeight="1" x14ac:dyDescent="0.15">
      <c r="A31" s="334" t="s">
        <v>233</v>
      </c>
      <c r="B31" s="359"/>
      <c r="C31" s="359"/>
      <c r="D31" s="339"/>
      <c r="E31" s="339"/>
      <c r="F31" s="339"/>
      <c r="G31" s="228"/>
    </row>
    <row r="32" spans="1:10" s="3" customFormat="1" ht="27" customHeight="1" x14ac:dyDescent="0.15">
      <c r="A32" s="335" t="s">
        <v>287</v>
      </c>
      <c r="B32" s="781">
        <f>SUM(B33:B43)</f>
        <v>112021643</v>
      </c>
      <c r="C32" s="781"/>
      <c r="D32" s="335"/>
      <c r="E32" s="335"/>
      <c r="F32" s="335"/>
      <c r="G32" s="228" t="s">
        <v>520</v>
      </c>
      <c r="H32" s="1273" t="s">
        <v>567</v>
      </c>
      <c r="I32" s="1273" t="s">
        <v>568</v>
      </c>
      <c r="J32" s="1273" t="s">
        <v>569</v>
      </c>
    </row>
    <row r="33" spans="1:10" s="3" customFormat="1" ht="27" customHeight="1" x14ac:dyDescent="0.15">
      <c r="A33" s="334" t="s">
        <v>233</v>
      </c>
      <c r="B33" s="359">
        <v>103651219</v>
      </c>
      <c r="C33" s="359"/>
      <c r="D33" s="339"/>
      <c r="E33" s="339"/>
      <c r="F33" s="339"/>
      <c r="G33" s="228"/>
      <c r="H33" s="1273"/>
      <c r="I33" s="1273"/>
      <c r="J33" s="1273"/>
    </row>
    <row r="34" spans="1:10" s="3" customFormat="1" ht="27" customHeight="1" x14ac:dyDescent="0.15">
      <c r="A34" s="334" t="s">
        <v>295</v>
      </c>
      <c r="B34" s="359">
        <v>0</v>
      </c>
      <c r="C34" s="339"/>
      <c r="D34" s="339"/>
      <c r="E34" s="339"/>
      <c r="F34" s="339"/>
      <c r="G34" s="228"/>
      <c r="H34" s="654">
        <v>216169000</v>
      </c>
      <c r="I34" s="654">
        <v>38705000</v>
      </c>
      <c r="J34" s="655">
        <f>ROUND(((H34+I34)*4/6),0)</f>
        <v>169916000</v>
      </c>
    </row>
    <row r="35" spans="1:10" s="3" customFormat="1" ht="27" customHeight="1" x14ac:dyDescent="0.15">
      <c r="A35" s="334" t="s">
        <v>665</v>
      </c>
      <c r="B35" s="359">
        <v>816493</v>
      </c>
      <c r="C35" s="339"/>
      <c r="D35" s="339"/>
      <c r="E35" s="339"/>
      <c r="F35" s="339"/>
      <c r="G35" s="228"/>
    </row>
    <row r="36" spans="1:10" s="3" customFormat="1" ht="27" customHeight="1" x14ac:dyDescent="0.15">
      <c r="A36" s="334" t="s">
        <v>296</v>
      </c>
      <c r="B36" s="359">
        <v>1507368</v>
      </c>
      <c r="C36" s="339"/>
      <c r="D36" s="339"/>
      <c r="E36" s="339"/>
      <c r="F36" s="339"/>
      <c r="G36" s="228"/>
    </row>
    <row r="37" spans="1:10" s="3" customFormat="1" ht="27" customHeight="1" x14ac:dyDescent="0.15">
      <c r="A37" s="334" t="s">
        <v>304</v>
      </c>
      <c r="B37" s="359">
        <v>1341031</v>
      </c>
      <c r="C37" s="339"/>
      <c r="D37" s="339"/>
      <c r="E37" s="339"/>
      <c r="F37" s="339"/>
      <c r="G37" s="228"/>
    </row>
    <row r="38" spans="1:10" s="3" customFormat="1" ht="27" customHeight="1" x14ac:dyDescent="0.15">
      <c r="A38" s="334" t="s">
        <v>297</v>
      </c>
      <c r="B38" s="359">
        <v>3614239</v>
      </c>
      <c r="C38" s="339"/>
      <c r="D38" s="339"/>
      <c r="E38" s="339"/>
      <c r="F38" s="339"/>
      <c r="G38" s="228"/>
    </row>
    <row r="39" spans="1:10" s="3" customFormat="1" ht="27" customHeight="1" x14ac:dyDescent="0.15">
      <c r="A39" s="334" t="s">
        <v>303</v>
      </c>
      <c r="B39" s="359">
        <v>372865</v>
      </c>
      <c r="C39" s="339"/>
      <c r="D39" s="339"/>
      <c r="E39" s="339"/>
      <c r="F39" s="339"/>
      <c r="G39" s="228"/>
    </row>
    <row r="40" spans="1:10" s="3" customFormat="1" ht="27" customHeight="1" x14ac:dyDescent="0.15">
      <c r="A40" s="334" t="s">
        <v>298</v>
      </c>
      <c r="B40" s="359">
        <v>387015</v>
      </c>
      <c r="C40" s="339"/>
      <c r="D40" s="339"/>
      <c r="E40" s="339"/>
      <c r="F40" s="339"/>
      <c r="G40" s="228"/>
    </row>
    <row r="41" spans="1:10" s="3" customFormat="1" ht="27" customHeight="1" x14ac:dyDescent="0.15">
      <c r="A41" s="334" t="s">
        <v>299</v>
      </c>
      <c r="B41" s="359">
        <v>331413</v>
      </c>
      <c r="C41" s="339"/>
      <c r="D41" s="339"/>
      <c r="E41" s="339"/>
      <c r="F41" s="339"/>
      <c r="G41" s="228"/>
    </row>
    <row r="42" spans="1:10" s="3" customFormat="1" ht="27" customHeight="1" x14ac:dyDescent="0.15">
      <c r="A42" s="334" t="s">
        <v>300</v>
      </c>
      <c r="B42" s="359">
        <v>0</v>
      </c>
      <c r="C42" s="339"/>
      <c r="D42" s="339"/>
      <c r="E42" s="339"/>
      <c r="F42" s="339"/>
      <c r="G42" s="228"/>
    </row>
    <row r="43" spans="1:10" s="3" customFormat="1" ht="27" customHeight="1" x14ac:dyDescent="0.15">
      <c r="A43" s="334" t="s">
        <v>301</v>
      </c>
      <c r="B43" s="359">
        <v>0</v>
      </c>
      <c r="C43" s="339"/>
      <c r="D43" s="339"/>
      <c r="E43" s="339"/>
      <c r="F43" s="339"/>
      <c r="G43" s="228"/>
      <c r="H43" s="1269"/>
      <c r="I43" s="1270"/>
      <c r="J43" s="657"/>
    </row>
    <row r="44" spans="1:10" s="3" customFormat="1" ht="29.1" customHeight="1" x14ac:dyDescent="0.15">
      <c r="A44" s="358" t="s">
        <v>96</v>
      </c>
      <c r="B44" s="359"/>
      <c r="C44" s="339"/>
      <c r="D44" s="339"/>
      <c r="E44" s="339"/>
      <c r="F44" s="339"/>
      <c r="G44" s="228"/>
    </row>
    <row r="45" spans="1:10" ht="5.25" customHeight="1" x14ac:dyDescent="0.15"/>
  </sheetData>
  <mergeCells count="12">
    <mergeCell ref="H18:H19"/>
    <mergeCell ref="G2:G3"/>
    <mergeCell ref="A2:A3"/>
    <mergeCell ref="B2:B3"/>
    <mergeCell ref="C2:C3"/>
    <mergeCell ref="D2:E2"/>
    <mergeCell ref="F2:F3"/>
    <mergeCell ref="H43:I43"/>
    <mergeCell ref="H30:I30"/>
    <mergeCell ref="H32:H33"/>
    <mergeCell ref="I32:I33"/>
    <mergeCell ref="J32:J33"/>
  </mergeCells>
  <phoneticPr fontId="8"/>
  <printOptions horizontalCentered="1"/>
  <pageMargins left="0.19685039370078741" right="0.11811023622047245" top="0.35433070866141736" bottom="0" header="0.31496062992125984" footer="0"/>
  <pageSetup paperSize="9" scale="7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31"/>
  <sheetViews>
    <sheetView topLeftCell="A67" workbookViewId="0">
      <selection activeCell="D86" sqref="D86"/>
    </sheetView>
  </sheetViews>
  <sheetFormatPr defaultRowHeight="18" customHeight="1" x14ac:dyDescent="0.15"/>
  <cols>
    <col min="1" max="1" width="3.75" style="362" bestFit="1" customWidth="1"/>
    <col min="2" max="2" width="29.5" style="362" customWidth="1"/>
    <col min="3" max="5" width="15.625" style="362" customWidth="1"/>
    <col min="6" max="6" width="20.375" style="362" bestFit="1" customWidth="1"/>
    <col min="7" max="8" width="15.375" style="362" customWidth="1"/>
    <col min="9" max="9" width="15.875" style="363" bestFit="1" customWidth="1"/>
    <col min="10" max="11" width="15.875" style="363" customWidth="1"/>
    <col min="12" max="12" width="15.375" style="362" customWidth="1"/>
    <col min="13" max="14" width="18.25" style="362" customWidth="1"/>
    <col min="15" max="256" width="9" style="362"/>
    <col min="257" max="257" width="3.75" style="362" bestFit="1" customWidth="1"/>
    <col min="258" max="258" width="29.5" style="362" customWidth="1"/>
    <col min="259" max="261" width="15.625" style="362" customWidth="1"/>
    <col min="262" max="262" width="16.125" style="362" bestFit="1" customWidth="1"/>
    <col min="263" max="264" width="15.375" style="362" customWidth="1"/>
    <col min="265" max="265" width="15.875" style="362" bestFit="1" customWidth="1"/>
    <col min="266" max="267" width="15.875" style="362" customWidth="1"/>
    <col min="268" max="268" width="15.375" style="362" customWidth="1"/>
    <col min="269" max="270" width="18.25" style="362" customWidth="1"/>
    <col min="271" max="512" width="9" style="362"/>
    <col min="513" max="513" width="3.75" style="362" bestFit="1" customWidth="1"/>
    <col min="514" max="514" width="29.5" style="362" customWidth="1"/>
    <col min="515" max="517" width="15.625" style="362" customWidth="1"/>
    <col min="518" max="518" width="16.125" style="362" bestFit="1" customWidth="1"/>
    <col min="519" max="520" width="15.375" style="362" customWidth="1"/>
    <col min="521" max="521" width="15.875" style="362" bestFit="1" customWidth="1"/>
    <col min="522" max="523" width="15.875" style="362" customWidth="1"/>
    <col min="524" max="524" width="15.375" style="362" customWidth="1"/>
    <col min="525" max="526" width="18.25" style="362" customWidth="1"/>
    <col min="527" max="768" width="9" style="362"/>
    <col min="769" max="769" width="3.75" style="362" bestFit="1" customWidth="1"/>
    <col min="770" max="770" width="29.5" style="362" customWidth="1"/>
    <col min="771" max="773" width="15.625" style="362" customWidth="1"/>
    <col min="774" max="774" width="16.125" style="362" bestFit="1" customWidth="1"/>
    <col min="775" max="776" width="15.375" style="362" customWidth="1"/>
    <col min="777" max="777" width="15.875" style="362" bestFit="1" customWidth="1"/>
    <col min="778" max="779" width="15.875" style="362" customWidth="1"/>
    <col min="780" max="780" width="15.375" style="362" customWidth="1"/>
    <col min="781" max="782" width="18.25" style="362" customWidth="1"/>
    <col min="783" max="1024" width="9" style="362"/>
    <col min="1025" max="1025" width="3.75" style="362" bestFit="1" customWidth="1"/>
    <col min="1026" max="1026" width="29.5" style="362" customWidth="1"/>
    <col min="1027" max="1029" width="15.625" style="362" customWidth="1"/>
    <col min="1030" max="1030" width="16.125" style="362" bestFit="1" customWidth="1"/>
    <col min="1031" max="1032" width="15.375" style="362" customWidth="1"/>
    <col min="1033" max="1033" width="15.875" style="362" bestFit="1" customWidth="1"/>
    <col min="1034" max="1035" width="15.875" style="362" customWidth="1"/>
    <col min="1036" max="1036" width="15.375" style="362" customWidth="1"/>
    <col min="1037" max="1038" width="18.25" style="362" customWidth="1"/>
    <col min="1039" max="1280" width="9" style="362"/>
    <col min="1281" max="1281" width="3.75" style="362" bestFit="1" customWidth="1"/>
    <col min="1282" max="1282" width="29.5" style="362" customWidth="1"/>
    <col min="1283" max="1285" width="15.625" style="362" customWidth="1"/>
    <col min="1286" max="1286" width="16.125" style="362" bestFit="1" customWidth="1"/>
    <col min="1287" max="1288" width="15.375" style="362" customWidth="1"/>
    <col min="1289" max="1289" width="15.875" style="362" bestFit="1" customWidth="1"/>
    <col min="1290" max="1291" width="15.875" style="362" customWidth="1"/>
    <col min="1292" max="1292" width="15.375" style="362" customWidth="1"/>
    <col min="1293" max="1294" width="18.25" style="362" customWidth="1"/>
    <col min="1295" max="1536" width="9" style="362"/>
    <col min="1537" max="1537" width="3.75" style="362" bestFit="1" customWidth="1"/>
    <col min="1538" max="1538" width="29.5" style="362" customWidth="1"/>
    <col min="1539" max="1541" width="15.625" style="362" customWidth="1"/>
    <col min="1542" max="1542" width="16.125" style="362" bestFit="1" customWidth="1"/>
    <col min="1543" max="1544" width="15.375" style="362" customWidth="1"/>
    <col min="1545" max="1545" width="15.875" style="362" bestFit="1" customWidth="1"/>
    <col min="1546" max="1547" width="15.875" style="362" customWidth="1"/>
    <col min="1548" max="1548" width="15.375" style="362" customWidth="1"/>
    <col min="1549" max="1550" width="18.25" style="362" customWidth="1"/>
    <col min="1551" max="1792" width="9" style="362"/>
    <col min="1793" max="1793" width="3.75" style="362" bestFit="1" customWidth="1"/>
    <col min="1794" max="1794" width="29.5" style="362" customWidth="1"/>
    <col min="1795" max="1797" width="15.625" style="362" customWidth="1"/>
    <col min="1798" max="1798" width="16.125" style="362" bestFit="1" customWidth="1"/>
    <col min="1799" max="1800" width="15.375" style="362" customWidth="1"/>
    <col min="1801" max="1801" width="15.875" style="362" bestFit="1" customWidth="1"/>
    <col min="1802" max="1803" width="15.875" style="362" customWidth="1"/>
    <col min="1804" max="1804" width="15.375" style="362" customWidth="1"/>
    <col min="1805" max="1806" width="18.25" style="362" customWidth="1"/>
    <col min="1807" max="2048" width="9" style="362"/>
    <col min="2049" max="2049" width="3.75" style="362" bestFit="1" customWidth="1"/>
    <col min="2050" max="2050" width="29.5" style="362" customWidth="1"/>
    <col min="2051" max="2053" width="15.625" style="362" customWidth="1"/>
    <col min="2054" max="2054" width="16.125" style="362" bestFit="1" customWidth="1"/>
    <col min="2055" max="2056" width="15.375" style="362" customWidth="1"/>
    <col min="2057" max="2057" width="15.875" style="362" bestFit="1" customWidth="1"/>
    <col min="2058" max="2059" width="15.875" style="362" customWidth="1"/>
    <col min="2060" max="2060" width="15.375" style="362" customWidth="1"/>
    <col min="2061" max="2062" width="18.25" style="362" customWidth="1"/>
    <col min="2063" max="2304" width="9" style="362"/>
    <col min="2305" max="2305" width="3.75" style="362" bestFit="1" customWidth="1"/>
    <col min="2306" max="2306" width="29.5" style="362" customWidth="1"/>
    <col min="2307" max="2309" width="15.625" style="362" customWidth="1"/>
    <col min="2310" max="2310" width="16.125" style="362" bestFit="1" customWidth="1"/>
    <col min="2311" max="2312" width="15.375" style="362" customWidth="1"/>
    <col min="2313" max="2313" width="15.875" style="362" bestFit="1" customWidth="1"/>
    <col min="2314" max="2315" width="15.875" style="362" customWidth="1"/>
    <col min="2316" max="2316" width="15.375" style="362" customWidth="1"/>
    <col min="2317" max="2318" width="18.25" style="362" customWidth="1"/>
    <col min="2319" max="2560" width="9" style="362"/>
    <col min="2561" max="2561" width="3.75" style="362" bestFit="1" customWidth="1"/>
    <col min="2562" max="2562" width="29.5" style="362" customWidth="1"/>
    <col min="2563" max="2565" width="15.625" style="362" customWidth="1"/>
    <col min="2566" max="2566" width="16.125" style="362" bestFit="1" customWidth="1"/>
    <col min="2567" max="2568" width="15.375" style="362" customWidth="1"/>
    <col min="2569" max="2569" width="15.875" style="362" bestFit="1" customWidth="1"/>
    <col min="2570" max="2571" width="15.875" style="362" customWidth="1"/>
    <col min="2572" max="2572" width="15.375" style="362" customWidth="1"/>
    <col min="2573" max="2574" width="18.25" style="362" customWidth="1"/>
    <col min="2575" max="2816" width="9" style="362"/>
    <col min="2817" max="2817" width="3.75" style="362" bestFit="1" customWidth="1"/>
    <col min="2818" max="2818" width="29.5" style="362" customWidth="1"/>
    <col min="2819" max="2821" width="15.625" style="362" customWidth="1"/>
    <col min="2822" max="2822" width="16.125" style="362" bestFit="1" customWidth="1"/>
    <col min="2823" max="2824" width="15.375" style="362" customWidth="1"/>
    <col min="2825" max="2825" width="15.875" style="362" bestFit="1" customWidth="1"/>
    <col min="2826" max="2827" width="15.875" style="362" customWidth="1"/>
    <col min="2828" max="2828" width="15.375" style="362" customWidth="1"/>
    <col min="2829" max="2830" width="18.25" style="362" customWidth="1"/>
    <col min="2831" max="3072" width="9" style="362"/>
    <col min="3073" max="3073" width="3.75" style="362" bestFit="1" customWidth="1"/>
    <col min="3074" max="3074" width="29.5" style="362" customWidth="1"/>
    <col min="3075" max="3077" width="15.625" style="362" customWidth="1"/>
    <col min="3078" max="3078" width="16.125" style="362" bestFit="1" customWidth="1"/>
    <col min="3079" max="3080" width="15.375" style="362" customWidth="1"/>
    <col min="3081" max="3081" width="15.875" style="362" bestFit="1" customWidth="1"/>
    <col min="3082" max="3083" width="15.875" style="362" customWidth="1"/>
    <col min="3084" max="3084" width="15.375" style="362" customWidth="1"/>
    <col min="3085" max="3086" width="18.25" style="362" customWidth="1"/>
    <col min="3087" max="3328" width="9" style="362"/>
    <col min="3329" max="3329" width="3.75" style="362" bestFit="1" customWidth="1"/>
    <col min="3330" max="3330" width="29.5" style="362" customWidth="1"/>
    <col min="3331" max="3333" width="15.625" style="362" customWidth="1"/>
    <col min="3334" max="3334" width="16.125" style="362" bestFit="1" customWidth="1"/>
    <col min="3335" max="3336" width="15.375" style="362" customWidth="1"/>
    <col min="3337" max="3337" width="15.875" style="362" bestFit="1" customWidth="1"/>
    <col min="3338" max="3339" width="15.875" style="362" customWidth="1"/>
    <col min="3340" max="3340" width="15.375" style="362" customWidth="1"/>
    <col min="3341" max="3342" width="18.25" style="362" customWidth="1"/>
    <col min="3343" max="3584" width="9" style="362"/>
    <col min="3585" max="3585" width="3.75" style="362" bestFit="1" customWidth="1"/>
    <col min="3586" max="3586" width="29.5" style="362" customWidth="1"/>
    <col min="3587" max="3589" width="15.625" style="362" customWidth="1"/>
    <col min="3590" max="3590" width="16.125" style="362" bestFit="1" customWidth="1"/>
    <col min="3591" max="3592" width="15.375" style="362" customWidth="1"/>
    <col min="3593" max="3593" width="15.875" style="362" bestFit="1" customWidth="1"/>
    <col min="3594" max="3595" width="15.875" style="362" customWidth="1"/>
    <col min="3596" max="3596" width="15.375" style="362" customWidth="1"/>
    <col min="3597" max="3598" width="18.25" style="362" customWidth="1"/>
    <col min="3599" max="3840" width="9" style="362"/>
    <col min="3841" max="3841" width="3.75" style="362" bestFit="1" customWidth="1"/>
    <col min="3842" max="3842" width="29.5" style="362" customWidth="1"/>
    <col min="3843" max="3845" width="15.625" style="362" customWidth="1"/>
    <col min="3846" max="3846" width="16.125" style="362" bestFit="1" customWidth="1"/>
    <col min="3847" max="3848" width="15.375" style="362" customWidth="1"/>
    <col min="3849" max="3849" width="15.875" style="362" bestFit="1" customWidth="1"/>
    <col min="3850" max="3851" width="15.875" style="362" customWidth="1"/>
    <col min="3852" max="3852" width="15.375" style="362" customWidth="1"/>
    <col min="3853" max="3854" width="18.25" style="362" customWidth="1"/>
    <col min="3855" max="4096" width="9" style="362"/>
    <col min="4097" max="4097" width="3.75" style="362" bestFit="1" customWidth="1"/>
    <col min="4098" max="4098" width="29.5" style="362" customWidth="1"/>
    <col min="4099" max="4101" width="15.625" style="362" customWidth="1"/>
    <col min="4102" max="4102" width="16.125" style="362" bestFit="1" customWidth="1"/>
    <col min="4103" max="4104" width="15.375" style="362" customWidth="1"/>
    <col min="4105" max="4105" width="15.875" style="362" bestFit="1" customWidth="1"/>
    <col min="4106" max="4107" width="15.875" style="362" customWidth="1"/>
    <col min="4108" max="4108" width="15.375" style="362" customWidth="1"/>
    <col min="4109" max="4110" width="18.25" style="362" customWidth="1"/>
    <col min="4111" max="4352" width="9" style="362"/>
    <col min="4353" max="4353" width="3.75" style="362" bestFit="1" customWidth="1"/>
    <col min="4354" max="4354" width="29.5" style="362" customWidth="1"/>
    <col min="4355" max="4357" width="15.625" style="362" customWidth="1"/>
    <col min="4358" max="4358" width="16.125" style="362" bestFit="1" customWidth="1"/>
    <col min="4359" max="4360" width="15.375" style="362" customWidth="1"/>
    <col min="4361" max="4361" width="15.875" style="362" bestFit="1" customWidth="1"/>
    <col min="4362" max="4363" width="15.875" style="362" customWidth="1"/>
    <col min="4364" max="4364" width="15.375" style="362" customWidth="1"/>
    <col min="4365" max="4366" width="18.25" style="362" customWidth="1"/>
    <col min="4367" max="4608" width="9" style="362"/>
    <col min="4609" max="4609" width="3.75" style="362" bestFit="1" customWidth="1"/>
    <col min="4610" max="4610" width="29.5" style="362" customWidth="1"/>
    <col min="4611" max="4613" width="15.625" style="362" customWidth="1"/>
    <col min="4614" max="4614" width="16.125" style="362" bestFit="1" customWidth="1"/>
    <col min="4615" max="4616" width="15.375" style="362" customWidth="1"/>
    <col min="4617" max="4617" width="15.875" style="362" bestFit="1" customWidth="1"/>
    <col min="4618" max="4619" width="15.875" style="362" customWidth="1"/>
    <col min="4620" max="4620" width="15.375" style="362" customWidth="1"/>
    <col min="4621" max="4622" width="18.25" style="362" customWidth="1"/>
    <col min="4623" max="4864" width="9" style="362"/>
    <col min="4865" max="4865" width="3.75" style="362" bestFit="1" customWidth="1"/>
    <col min="4866" max="4866" width="29.5" style="362" customWidth="1"/>
    <col min="4867" max="4869" width="15.625" style="362" customWidth="1"/>
    <col min="4870" max="4870" width="16.125" style="362" bestFit="1" customWidth="1"/>
    <col min="4871" max="4872" width="15.375" style="362" customWidth="1"/>
    <col min="4873" max="4873" width="15.875" style="362" bestFit="1" customWidth="1"/>
    <col min="4874" max="4875" width="15.875" style="362" customWidth="1"/>
    <col min="4876" max="4876" width="15.375" style="362" customWidth="1"/>
    <col min="4877" max="4878" width="18.25" style="362" customWidth="1"/>
    <col min="4879" max="5120" width="9" style="362"/>
    <col min="5121" max="5121" width="3.75" style="362" bestFit="1" customWidth="1"/>
    <col min="5122" max="5122" width="29.5" style="362" customWidth="1"/>
    <col min="5123" max="5125" width="15.625" style="362" customWidth="1"/>
    <col min="5126" max="5126" width="16.125" style="362" bestFit="1" customWidth="1"/>
    <col min="5127" max="5128" width="15.375" style="362" customWidth="1"/>
    <col min="5129" max="5129" width="15.875" style="362" bestFit="1" customWidth="1"/>
    <col min="5130" max="5131" width="15.875" style="362" customWidth="1"/>
    <col min="5132" max="5132" width="15.375" style="362" customWidth="1"/>
    <col min="5133" max="5134" width="18.25" style="362" customWidth="1"/>
    <col min="5135" max="5376" width="9" style="362"/>
    <col min="5377" max="5377" width="3.75" style="362" bestFit="1" customWidth="1"/>
    <col min="5378" max="5378" width="29.5" style="362" customWidth="1"/>
    <col min="5379" max="5381" width="15.625" style="362" customWidth="1"/>
    <col min="5382" max="5382" width="16.125" style="362" bestFit="1" customWidth="1"/>
    <col min="5383" max="5384" width="15.375" style="362" customWidth="1"/>
    <col min="5385" max="5385" width="15.875" style="362" bestFit="1" customWidth="1"/>
    <col min="5386" max="5387" width="15.875" style="362" customWidth="1"/>
    <col min="5388" max="5388" width="15.375" style="362" customWidth="1"/>
    <col min="5389" max="5390" width="18.25" style="362" customWidth="1"/>
    <col min="5391" max="5632" width="9" style="362"/>
    <col min="5633" max="5633" width="3.75" style="362" bestFit="1" customWidth="1"/>
    <col min="5634" max="5634" width="29.5" style="362" customWidth="1"/>
    <col min="5635" max="5637" width="15.625" style="362" customWidth="1"/>
    <col min="5638" max="5638" width="16.125" style="362" bestFit="1" customWidth="1"/>
    <col min="5639" max="5640" width="15.375" style="362" customWidth="1"/>
    <col min="5641" max="5641" width="15.875" style="362" bestFit="1" customWidth="1"/>
    <col min="5642" max="5643" width="15.875" style="362" customWidth="1"/>
    <col min="5644" max="5644" width="15.375" style="362" customWidth="1"/>
    <col min="5645" max="5646" width="18.25" style="362" customWidth="1"/>
    <col min="5647" max="5888" width="9" style="362"/>
    <col min="5889" max="5889" width="3.75" style="362" bestFit="1" customWidth="1"/>
    <col min="5890" max="5890" width="29.5" style="362" customWidth="1"/>
    <col min="5891" max="5893" width="15.625" style="362" customWidth="1"/>
    <col min="5894" max="5894" width="16.125" style="362" bestFit="1" customWidth="1"/>
    <col min="5895" max="5896" width="15.375" style="362" customWidth="1"/>
    <col min="5897" max="5897" width="15.875" style="362" bestFit="1" customWidth="1"/>
    <col min="5898" max="5899" width="15.875" style="362" customWidth="1"/>
    <col min="5900" max="5900" width="15.375" style="362" customWidth="1"/>
    <col min="5901" max="5902" width="18.25" style="362" customWidth="1"/>
    <col min="5903" max="6144" width="9" style="362"/>
    <col min="6145" max="6145" width="3.75" style="362" bestFit="1" customWidth="1"/>
    <col min="6146" max="6146" width="29.5" style="362" customWidth="1"/>
    <col min="6147" max="6149" width="15.625" style="362" customWidth="1"/>
    <col min="6150" max="6150" width="16.125" style="362" bestFit="1" customWidth="1"/>
    <col min="6151" max="6152" width="15.375" style="362" customWidth="1"/>
    <col min="6153" max="6153" width="15.875" style="362" bestFit="1" customWidth="1"/>
    <col min="6154" max="6155" width="15.875" style="362" customWidth="1"/>
    <col min="6156" max="6156" width="15.375" style="362" customWidth="1"/>
    <col min="6157" max="6158" width="18.25" style="362" customWidth="1"/>
    <col min="6159" max="6400" width="9" style="362"/>
    <col min="6401" max="6401" width="3.75" style="362" bestFit="1" customWidth="1"/>
    <col min="6402" max="6402" width="29.5" style="362" customWidth="1"/>
    <col min="6403" max="6405" width="15.625" style="362" customWidth="1"/>
    <col min="6406" max="6406" width="16.125" style="362" bestFit="1" customWidth="1"/>
    <col min="6407" max="6408" width="15.375" style="362" customWidth="1"/>
    <col min="6409" max="6409" width="15.875" style="362" bestFit="1" customWidth="1"/>
    <col min="6410" max="6411" width="15.875" style="362" customWidth="1"/>
    <col min="6412" max="6412" width="15.375" style="362" customWidth="1"/>
    <col min="6413" max="6414" width="18.25" style="362" customWidth="1"/>
    <col min="6415" max="6656" width="9" style="362"/>
    <col min="6657" max="6657" width="3.75" style="362" bestFit="1" customWidth="1"/>
    <col min="6658" max="6658" width="29.5" style="362" customWidth="1"/>
    <col min="6659" max="6661" width="15.625" style="362" customWidth="1"/>
    <col min="6662" max="6662" width="16.125" style="362" bestFit="1" customWidth="1"/>
    <col min="6663" max="6664" width="15.375" style="362" customWidth="1"/>
    <col min="6665" max="6665" width="15.875" style="362" bestFit="1" customWidth="1"/>
    <col min="6666" max="6667" width="15.875" style="362" customWidth="1"/>
    <col min="6668" max="6668" width="15.375" style="362" customWidth="1"/>
    <col min="6669" max="6670" width="18.25" style="362" customWidth="1"/>
    <col min="6671" max="6912" width="9" style="362"/>
    <col min="6913" max="6913" width="3.75" style="362" bestFit="1" customWidth="1"/>
    <col min="6914" max="6914" width="29.5" style="362" customWidth="1"/>
    <col min="6915" max="6917" width="15.625" style="362" customWidth="1"/>
    <col min="6918" max="6918" width="16.125" style="362" bestFit="1" customWidth="1"/>
    <col min="6919" max="6920" width="15.375" style="362" customWidth="1"/>
    <col min="6921" max="6921" width="15.875" style="362" bestFit="1" customWidth="1"/>
    <col min="6922" max="6923" width="15.875" style="362" customWidth="1"/>
    <col min="6924" max="6924" width="15.375" style="362" customWidth="1"/>
    <col min="6925" max="6926" width="18.25" style="362" customWidth="1"/>
    <col min="6927" max="7168" width="9" style="362"/>
    <col min="7169" max="7169" width="3.75" style="362" bestFit="1" customWidth="1"/>
    <col min="7170" max="7170" width="29.5" style="362" customWidth="1"/>
    <col min="7171" max="7173" width="15.625" style="362" customWidth="1"/>
    <col min="7174" max="7174" width="16.125" style="362" bestFit="1" customWidth="1"/>
    <col min="7175" max="7176" width="15.375" style="362" customWidth="1"/>
    <col min="7177" max="7177" width="15.875" style="362" bestFit="1" customWidth="1"/>
    <col min="7178" max="7179" width="15.875" style="362" customWidth="1"/>
    <col min="7180" max="7180" width="15.375" style="362" customWidth="1"/>
    <col min="7181" max="7182" width="18.25" style="362" customWidth="1"/>
    <col min="7183" max="7424" width="9" style="362"/>
    <col min="7425" max="7425" width="3.75" style="362" bestFit="1" customWidth="1"/>
    <col min="7426" max="7426" width="29.5" style="362" customWidth="1"/>
    <col min="7427" max="7429" width="15.625" style="362" customWidth="1"/>
    <col min="7430" max="7430" width="16.125" style="362" bestFit="1" customWidth="1"/>
    <col min="7431" max="7432" width="15.375" style="362" customWidth="1"/>
    <col min="7433" max="7433" width="15.875" style="362" bestFit="1" customWidth="1"/>
    <col min="7434" max="7435" width="15.875" style="362" customWidth="1"/>
    <col min="7436" max="7436" width="15.375" style="362" customWidth="1"/>
    <col min="7437" max="7438" width="18.25" style="362" customWidth="1"/>
    <col min="7439" max="7680" width="9" style="362"/>
    <col min="7681" max="7681" width="3.75" style="362" bestFit="1" customWidth="1"/>
    <col min="7682" max="7682" width="29.5" style="362" customWidth="1"/>
    <col min="7683" max="7685" width="15.625" style="362" customWidth="1"/>
    <col min="7686" max="7686" width="16.125" style="362" bestFit="1" customWidth="1"/>
    <col min="7687" max="7688" width="15.375" style="362" customWidth="1"/>
    <col min="7689" max="7689" width="15.875" style="362" bestFit="1" customWidth="1"/>
    <col min="7690" max="7691" width="15.875" style="362" customWidth="1"/>
    <col min="7692" max="7692" width="15.375" style="362" customWidth="1"/>
    <col min="7693" max="7694" width="18.25" style="362" customWidth="1"/>
    <col min="7695" max="7936" width="9" style="362"/>
    <col min="7937" max="7937" width="3.75" style="362" bestFit="1" customWidth="1"/>
    <col min="7938" max="7938" width="29.5" style="362" customWidth="1"/>
    <col min="7939" max="7941" width="15.625" style="362" customWidth="1"/>
    <col min="7942" max="7942" width="16.125" style="362" bestFit="1" customWidth="1"/>
    <col min="7943" max="7944" width="15.375" style="362" customWidth="1"/>
    <col min="7945" max="7945" width="15.875" style="362" bestFit="1" customWidth="1"/>
    <col min="7946" max="7947" width="15.875" style="362" customWidth="1"/>
    <col min="7948" max="7948" width="15.375" style="362" customWidth="1"/>
    <col min="7949" max="7950" width="18.25" style="362" customWidth="1"/>
    <col min="7951" max="8192" width="9" style="362"/>
    <col min="8193" max="8193" width="3.75" style="362" bestFit="1" customWidth="1"/>
    <col min="8194" max="8194" width="29.5" style="362" customWidth="1"/>
    <col min="8195" max="8197" width="15.625" style="362" customWidth="1"/>
    <col min="8198" max="8198" width="16.125" style="362" bestFit="1" customWidth="1"/>
    <col min="8199" max="8200" width="15.375" style="362" customWidth="1"/>
    <col min="8201" max="8201" width="15.875" style="362" bestFit="1" customWidth="1"/>
    <col min="8202" max="8203" width="15.875" style="362" customWidth="1"/>
    <col min="8204" max="8204" width="15.375" style="362" customWidth="1"/>
    <col min="8205" max="8206" width="18.25" style="362" customWidth="1"/>
    <col min="8207" max="8448" width="9" style="362"/>
    <col min="8449" max="8449" width="3.75" style="362" bestFit="1" customWidth="1"/>
    <col min="8450" max="8450" width="29.5" style="362" customWidth="1"/>
    <col min="8451" max="8453" width="15.625" style="362" customWidth="1"/>
    <col min="8454" max="8454" width="16.125" style="362" bestFit="1" customWidth="1"/>
    <col min="8455" max="8456" width="15.375" style="362" customWidth="1"/>
    <col min="8457" max="8457" width="15.875" style="362" bestFit="1" customWidth="1"/>
    <col min="8458" max="8459" width="15.875" style="362" customWidth="1"/>
    <col min="8460" max="8460" width="15.375" style="362" customWidth="1"/>
    <col min="8461" max="8462" width="18.25" style="362" customWidth="1"/>
    <col min="8463" max="8704" width="9" style="362"/>
    <col min="8705" max="8705" width="3.75" style="362" bestFit="1" customWidth="1"/>
    <col min="8706" max="8706" width="29.5" style="362" customWidth="1"/>
    <col min="8707" max="8709" width="15.625" style="362" customWidth="1"/>
    <col min="8710" max="8710" width="16.125" style="362" bestFit="1" customWidth="1"/>
    <col min="8711" max="8712" width="15.375" style="362" customWidth="1"/>
    <col min="8713" max="8713" width="15.875" style="362" bestFit="1" customWidth="1"/>
    <col min="8714" max="8715" width="15.875" style="362" customWidth="1"/>
    <col min="8716" max="8716" width="15.375" style="362" customWidth="1"/>
    <col min="8717" max="8718" width="18.25" style="362" customWidth="1"/>
    <col min="8719" max="8960" width="9" style="362"/>
    <col min="8961" max="8961" width="3.75" style="362" bestFit="1" customWidth="1"/>
    <col min="8962" max="8962" width="29.5" style="362" customWidth="1"/>
    <col min="8963" max="8965" width="15.625" style="362" customWidth="1"/>
    <col min="8966" max="8966" width="16.125" style="362" bestFit="1" customWidth="1"/>
    <col min="8967" max="8968" width="15.375" style="362" customWidth="1"/>
    <col min="8969" max="8969" width="15.875" style="362" bestFit="1" customWidth="1"/>
    <col min="8970" max="8971" width="15.875" style="362" customWidth="1"/>
    <col min="8972" max="8972" width="15.375" style="362" customWidth="1"/>
    <col min="8973" max="8974" width="18.25" style="362" customWidth="1"/>
    <col min="8975" max="9216" width="9" style="362"/>
    <col min="9217" max="9217" width="3.75" style="362" bestFit="1" customWidth="1"/>
    <col min="9218" max="9218" width="29.5" style="362" customWidth="1"/>
    <col min="9219" max="9221" width="15.625" style="362" customWidth="1"/>
    <col min="9222" max="9222" width="16.125" style="362" bestFit="1" customWidth="1"/>
    <col min="9223" max="9224" width="15.375" style="362" customWidth="1"/>
    <col min="9225" max="9225" width="15.875" style="362" bestFit="1" customWidth="1"/>
    <col min="9226" max="9227" width="15.875" style="362" customWidth="1"/>
    <col min="9228" max="9228" width="15.375" style="362" customWidth="1"/>
    <col min="9229" max="9230" width="18.25" style="362" customWidth="1"/>
    <col min="9231" max="9472" width="9" style="362"/>
    <col min="9473" max="9473" width="3.75" style="362" bestFit="1" customWidth="1"/>
    <col min="9474" max="9474" width="29.5" style="362" customWidth="1"/>
    <col min="9475" max="9477" width="15.625" style="362" customWidth="1"/>
    <col min="9478" max="9478" width="16.125" style="362" bestFit="1" customWidth="1"/>
    <col min="9479" max="9480" width="15.375" style="362" customWidth="1"/>
    <col min="9481" max="9481" width="15.875" style="362" bestFit="1" customWidth="1"/>
    <col min="9482" max="9483" width="15.875" style="362" customWidth="1"/>
    <col min="9484" max="9484" width="15.375" style="362" customWidth="1"/>
    <col min="9485" max="9486" width="18.25" style="362" customWidth="1"/>
    <col min="9487" max="9728" width="9" style="362"/>
    <col min="9729" max="9729" width="3.75" style="362" bestFit="1" customWidth="1"/>
    <col min="9730" max="9730" width="29.5" style="362" customWidth="1"/>
    <col min="9731" max="9733" width="15.625" style="362" customWidth="1"/>
    <col min="9734" max="9734" width="16.125" style="362" bestFit="1" customWidth="1"/>
    <col min="9735" max="9736" width="15.375" style="362" customWidth="1"/>
    <col min="9737" max="9737" width="15.875" style="362" bestFit="1" customWidth="1"/>
    <col min="9738" max="9739" width="15.875" style="362" customWidth="1"/>
    <col min="9740" max="9740" width="15.375" style="362" customWidth="1"/>
    <col min="9741" max="9742" width="18.25" style="362" customWidth="1"/>
    <col min="9743" max="9984" width="9" style="362"/>
    <col min="9985" max="9985" width="3.75" style="362" bestFit="1" customWidth="1"/>
    <col min="9986" max="9986" width="29.5" style="362" customWidth="1"/>
    <col min="9987" max="9989" width="15.625" style="362" customWidth="1"/>
    <col min="9990" max="9990" width="16.125" style="362" bestFit="1" customWidth="1"/>
    <col min="9991" max="9992" width="15.375" style="362" customWidth="1"/>
    <col min="9993" max="9993" width="15.875" style="362" bestFit="1" customWidth="1"/>
    <col min="9994" max="9995" width="15.875" style="362" customWidth="1"/>
    <col min="9996" max="9996" width="15.375" style="362" customWidth="1"/>
    <col min="9997" max="9998" width="18.25" style="362" customWidth="1"/>
    <col min="9999" max="10240" width="9" style="362"/>
    <col min="10241" max="10241" width="3.75" style="362" bestFit="1" customWidth="1"/>
    <col min="10242" max="10242" width="29.5" style="362" customWidth="1"/>
    <col min="10243" max="10245" width="15.625" style="362" customWidth="1"/>
    <col min="10246" max="10246" width="16.125" style="362" bestFit="1" customWidth="1"/>
    <col min="10247" max="10248" width="15.375" style="362" customWidth="1"/>
    <col min="10249" max="10249" width="15.875" style="362" bestFit="1" customWidth="1"/>
    <col min="10250" max="10251" width="15.875" style="362" customWidth="1"/>
    <col min="10252" max="10252" width="15.375" style="362" customWidth="1"/>
    <col min="10253" max="10254" width="18.25" style="362" customWidth="1"/>
    <col min="10255" max="10496" width="9" style="362"/>
    <col min="10497" max="10497" width="3.75" style="362" bestFit="1" customWidth="1"/>
    <col min="10498" max="10498" width="29.5" style="362" customWidth="1"/>
    <col min="10499" max="10501" width="15.625" style="362" customWidth="1"/>
    <col min="10502" max="10502" width="16.125" style="362" bestFit="1" customWidth="1"/>
    <col min="10503" max="10504" width="15.375" style="362" customWidth="1"/>
    <col min="10505" max="10505" width="15.875" style="362" bestFit="1" customWidth="1"/>
    <col min="10506" max="10507" width="15.875" style="362" customWidth="1"/>
    <col min="10508" max="10508" width="15.375" style="362" customWidth="1"/>
    <col min="10509" max="10510" width="18.25" style="362" customWidth="1"/>
    <col min="10511" max="10752" width="9" style="362"/>
    <col min="10753" max="10753" width="3.75" style="362" bestFit="1" customWidth="1"/>
    <col min="10754" max="10754" width="29.5" style="362" customWidth="1"/>
    <col min="10755" max="10757" width="15.625" style="362" customWidth="1"/>
    <col min="10758" max="10758" width="16.125" style="362" bestFit="1" customWidth="1"/>
    <col min="10759" max="10760" width="15.375" style="362" customWidth="1"/>
    <col min="10761" max="10761" width="15.875" style="362" bestFit="1" customWidth="1"/>
    <col min="10762" max="10763" width="15.875" style="362" customWidth="1"/>
    <col min="10764" max="10764" width="15.375" style="362" customWidth="1"/>
    <col min="10765" max="10766" width="18.25" style="362" customWidth="1"/>
    <col min="10767" max="11008" width="9" style="362"/>
    <col min="11009" max="11009" width="3.75" style="362" bestFit="1" customWidth="1"/>
    <col min="11010" max="11010" width="29.5" style="362" customWidth="1"/>
    <col min="11011" max="11013" width="15.625" style="362" customWidth="1"/>
    <col min="11014" max="11014" width="16.125" style="362" bestFit="1" customWidth="1"/>
    <col min="11015" max="11016" width="15.375" style="362" customWidth="1"/>
    <col min="11017" max="11017" width="15.875" style="362" bestFit="1" customWidth="1"/>
    <col min="11018" max="11019" width="15.875" style="362" customWidth="1"/>
    <col min="11020" max="11020" width="15.375" style="362" customWidth="1"/>
    <col min="11021" max="11022" width="18.25" style="362" customWidth="1"/>
    <col min="11023" max="11264" width="9" style="362"/>
    <col min="11265" max="11265" width="3.75" style="362" bestFit="1" customWidth="1"/>
    <col min="11266" max="11266" width="29.5" style="362" customWidth="1"/>
    <col min="11267" max="11269" width="15.625" style="362" customWidth="1"/>
    <col min="11270" max="11270" width="16.125" style="362" bestFit="1" customWidth="1"/>
    <col min="11271" max="11272" width="15.375" style="362" customWidth="1"/>
    <col min="11273" max="11273" width="15.875" style="362" bestFit="1" customWidth="1"/>
    <col min="11274" max="11275" width="15.875" style="362" customWidth="1"/>
    <col min="11276" max="11276" width="15.375" style="362" customWidth="1"/>
    <col min="11277" max="11278" width="18.25" style="362" customWidth="1"/>
    <col min="11279" max="11520" width="9" style="362"/>
    <col min="11521" max="11521" width="3.75" style="362" bestFit="1" customWidth="1"/>
    <col min="11522" max="11522" width="29.5" style="362" customWidth="1"/>
    <col min="11523" max="11525" width="15.625" style="362" customWidth="1"/>
    <col min="11526" max="11526" width="16.125" style="362" bestFit="1" customWidth="1"/>
    <col min="11527" max="11528" width="15.375" style="362" customWidth="1"/>
    <col min="11529" max="11529" width="15.875" style="362" bestFit="1" customWidth="1"/>
    <col min="11530" max="11531" width="15.875" style="362" customWidth="1"/>
    <col min="11532" max="11532" width="15.375" style="362" customWidth="1"/>
    <col min="11533" max="11534" width="18.25" style="362" customWidth="1"/>
    <col min="11535" max="11776" width="9" style="362"/>
    <col min="11777" max="11777" width="3.75" style="362" bestFit="1" customWidth="1"/>
    <col min="11778" max="11778" width="29.5" style="362" customWidth="1"/>
    <col min="11779" max="11781" width="15.625" style="362" customWidth="1"/>
    <col min="11782" max="11782" width="16.125" style="362" bestFit="1" customWidth="1"/>
    <col min="11783" max="11784" width="15.375" style="362" customWidth="1"/>
    <col min="11785" max="11785" width="15.875" style="362" bestFit="1" customWidth="1"/>
    <col min="11786" max="11787" width="15.875" style="362" customWidth="1"/>
    <col min="11788" max="11788" width="15.375" style="362" customWidth="1"/>
    <col min="11789" max="11790" width="18.25" style="362" customWidth="1"/>
    <col min="11791" max="12032" width="9" style="362"/>
    <col min="12033" max="12033" width="3.75" style="362" bestFit="1" customWidth="1"/>
    <col min="12034" max="12034" width="29.5" style="362" customWidth="1"/>
    <col min="12035" max="12037" width="15.625" style="362" customWidth="1"/>
    <col min="12038" max="12038" width="16.125" style="362" bestFit="1" customWidth="1"/>
    <col min="12039" max="12040" width="15.375" style="362" customWidth="1"/>
    <col min="12041" max="12041" width="15.875" style="362" bestFit="1" customWidth="1"/>
    <col min="12042" max="12043" width="15.875" style="362" customWidth="1"/>
    <col min="12044" max="12044" width="15.375" style="362" customWidth="1"/>
    <col min="12045" max="12046" width="18.25" style="362" customWidth="1"/>
    <col min="12047" max="12288" width="9" style="362"/>
    <col min="12289" max="12289" width="3.75" style="362" bestFit="1" customWidth="1"/>
    <col min="12290" max="12290" width="29.5" style="362" customWidth="1"/>
    <col min="12291" max="12293" width="15.625" style="362" customWidth="1"/>
    <col min="12294" max="12294" width="16.125" style="362" bestFit="1" customWidth="1"/>
    <col min="12295" max="12296" width="15.375" style="362" customWidth="1"/>
    <col min="12297" max="12297" width="15.875" style="362" bestFit="1" customWidth="1"/>
    <col min="12298" max="12299" width="15.875" style="362" customWidth="1"/>
    <col min="12300" max="12300" width="15.375" style="362" customWidth="1"/>
    <col min="12301" max="12302" width="18.25" style="362" customWidth="1"/>
    <col min="12303" max="12544" width="9" style="362"/>
    <col min="12545" max="12545" width="3.75" style="362" bestFit="1" customWidth="1"/>
    <col min="12546" max="12546" width="29.5" style="362" customWidth="1"/>
    <col min="12547" max="12549" width="15.625" style="362" customWidth="1"/>
    <col min="12550" max="12550" width="16.125" style="362" bestFit="1" customWidth="1"/>
    <col min="12551" max="12552" width="15.375" style="362" customWidth="1"/>
    <col min="12553" max="12553" width="15.875" style="362" bestFit="1" customWidth="1"/>
    <col min="12554" max="12555" width="15.875" style="362" customWidth="1"/>
    <col min="12556" max="12556" width="15.375" style="362" customWidth="1"/>
    <col min="12557" max="12558" width="18.25" style="362" customWidth="1"/>
    <col min="12559" max="12800" width="9" style="362"/>
    <col min="12801" max="12801" width="3.75" style="362" bestFit="1" customWidth="1"/>
    <col min="12802" max="12802" width="29.5" style="362" customWidth="1"/>
    <col min="12803" max="12805" width="15.625" style="362" customWidth="1"/>
    <col min="12806" max="12806" width="16.125" style="362" bestFit="1" customWidth="1"/>
    <col min="12807" max="12808" width="15.375" style="362" customWidth="1"/>
    <col min="12809" max="12809" width="15.875" style="362" bestFit="1" customWidth="1"/>
    <col min="12810" max="12811" width="15.875" style="362" customWidth="1"/>
    <col min="12812" max="12812" width="15.375" style="362" customWidth="1"/>
    <col min="12813" max="12814" width="18.25" style="362" customWidth="1"/>
    <col min="12815" max="13056" width="9" style="362"/>
    <col min="13057" max="13057" width="3.75" style="362" bestFit="1" customWidth="1"/>
    <col min="13058" max="13058" width="29.5" style="362" customWidth="1"/>
    <col min="13059" max="13061" width="15.625" style="362" customWidth="1"/>
    <col min="13062" max="13062" width="16.125" style="362" bestFit="1" customWidth="1"/>
    <col min="13063" max="13064" width="15.375" style="362" customWidth="1"/>
    <col min="13065" max="13065" width="15.875" style="362" bestFit="1" customWidth="1"/>
    <col min="13066" max="13067" width="15.875" style="362" customWidth="1"/>
    <col min="13068" max="13068" width="15.375" style="362" customWidth="1"/>
    <col min="13069" max="13070" width="18.25" style="362" customWidth="1"/>
    <col min="13071" max="13312" width="9" style="362"/>
    <col min="13313" max="13313" width="3.75" style="362" bestFit="1" customWidth="1"/>
    <col min="13314" max="13314" width="29.5" style="362" customWidth="1"/>
    <col min="13315" max="13317" width="15.625" style="362" customWidth="1"/>
    <col min="13318" max="13318" width="16.125" style="362" bestFit="1" customWidth="1"/>
    <col min="13319" max="13320" width="15.375" style="362" customWidth="1"/>
    <col min="13321" max="13321" width="15.875" style="362" bestFit="1" customWidth="1"/>
    <col min="13322" max="13323" width="15.875" style="362" customWidth="1"/>
    <col min="13324" max="13324" width="15.375" style="362" customWidth="1"/>
    <col min="13325" max="13326" width="18.25" style="362" customWidth="1"/>
    <col min="13327" max="13568" width="9" style="362"/>
    <col min="13569" max="13569" width="3.75" style="362" bestFit="1" customWidth="1"/>
    <col min="13570" max="13570" width="29.5" style="362" customWidth="1"/>
    <col min="13571" max="13573" width="15.625" style="362" customWidth="1"/>
    <col min="13574" max="13574" width="16.125" style="362" bestFit="1" customWidth="1"/>
    <col min="13575" max="13576" width="15.375" style="362" customWidth="1"/>
    <col min="13577" max="13577" width="15.875" style="362" bestFit="1" customWidth="1"/>
    <col min="13578" max="13579" width="15.875" style="362" customWidth="1"/>
    <col min="13580" max="13580" width="15.375" style="362" customWidth="1"/>
    <col min="13581" max="13582" width="18.25" style="362" customWidth="1"/>
    <col min="13583" max="13824" width="9" style="362"/>
    <col min="13825" max="13825" width="3.75" style="362" bestFit="1" customWidth="1"/>
    <col min="13826" max="13826" width="29.5" style="362" customWidth="1"/>
    <col min="13827" max="13829" width="15.625" style="362" customWidth="1"/>
    <col min="13830" max="13830" width="16.125" style="362" bestFit="1" customWidth="1"/>
    <col min="13831" max="13832" width="15.375" style="362" customWidth="1"/>
    <col min="13833" max="13833" width="15.875" style="362" bestFit="1" customWidth="1"/>
    <col min="13834" max="13835" width="15.875" style="362" customWidth="1"/>
    <col min="13836" max="13836" width="15.375" style="362" customWidth="1"/>
    <col min="13837" max="13838" width="18.25" style="362" customWidth="1"/>
    <col min="13839" max="14080" width="9" style="362"/>
    <col min="14081" max="14081" width="3.75" style="362" bestFit="1" customWidth="1"/>
    <col min="14082" max="14082" width="29.5" style="362" customWidth="1"/>
    <col min="14083" max="14085" width="15.625" style="362" customWidth="1"/>
    <col min="14086" max="14086" width="16.125" style="362" bestFit="1" customWidth="1"/>
    <col min="14087" max="14088" width="15.375" style="362" customWidth="1"/>
    <col min="14089" max="14089" width="15.875" style="362" bestFit="1" customWidth="1"/>
    <col min="14090" max="14091" width="15.875" style="362" customWidth="1"/>
    <col min="14092" max="14092" width="15.375" style="362" customWidth="1"/>
    <col min="14093" max="14094" width="18.25" style="362" customWidth="1"/>
    <col min="14095" max="14336" width="9" style="362"/>
    <col min="14337" max="14337" width="3.75" style="362" bestFit="1" customWidth="1"/>
    <col min="14338" max="14338" width="29.5" style="362" customWidth="1"/>
    <col min="14339" max="14341" width="15.625" style="362" customWidth="1"/>
    <col min="14342" max="14342" width="16.125" style="362" bestFit="1" customWidth="1"/>
    <col min="14343" max="14344" width="15.375" style="362" customWidth="1"/>
    <col min="14345" max="14345" width="15.875" style="362" bestFit="1" customWidth="1"/>
    <col min="14346" max="14347" width="15.875" style="362" customWidth="1"/>
    <col min="14348" max="14348" width="15.375" style="362" customWidth="1"/>
    <col min="14349" max="14350" width="18.25" style="362" customWidth="1"/>
    <col min="14351" max="14592" width="9" style="362"/>
    <col min="14593" max="14593" width="3.75" style="362" bestFit="1" customWidth="1"/>
    <col min="14594" max="14594" width="29.5" style="362" customWidth="1"/>
    <col min="14595" max="14597" width="15.625" style="362" customWidth="1"/>
    <col min="14598" max="14598" width="16.125" style="362" bestFit="1" customWidth="1"/>
    <col min="14599" max="14600" width="15.375" style="362" customWidth="1"/>
    <col min="14601" max="14601" width="15.875" style="362" bestFit="1" customWidth="1"/>
    <col min="14602" max="14603" width="15.875" style="362" customWidth="1"/>
    <col min="14604" max="14604" width="15.375" style="362" customWidth="1"/>
    <col min="14605" max="14606" width="18.25" style="362" customWidth="1"/>
    <col min="14607" max="14848" width="9" style="362"/>
    <col min="14849" max="14849" width="3.75" style="362" bestFit="1" customWidth="1"/>
    <col min="14850" max="14850" width="29.5" style="362" customWidth="1"/>
    <col min="14851" max="14853" width="15.625" style="362" customWidth="1"/>
    <col min="14854" max="14854" width="16.125" style="362" bestFit="1" customWidth="1"/>
    <col min="14855" max="14856" width="15.375" style="362" customWidth="1"/>
    <col min="14857" max="14857" width="15.875" style="362" bestFit="1" customWidth="1"/>
    <col min="14858" max="14859" width="15.875" style="362" customWidth="1"/>
    <col min="14860" max="14860" width="15.375" style="362" customWidth="1"/>
    <col min="14861" max="14862" width="18.25" style="362" customWidth="1"/>
    <col min="14863" max="15104" width="9" style="362"/>
    <col min="15105" max="15105" width="3.75" style="362" bestFit="1" customWidth="1"/>
    <col min="15106" max="15106" width="29.5" style="362" customWidth="1"/>
    <col min="15107" max="15109" width="15.625" style="362" customWidth="1"/>
    <col min="15110" max="15110" width="16.125" style="362" bestFit="1" customWidth="1"/>
    <col min="15111" max="15112" width="15.375" style="362" customWidth="1"/>
    <col min="15113" max="15113" width="15.875" style="362" bestFit="1" customWidth="1"/>
    <col min="15114" max="15115" width="15.875" style="362" customWidth="1"/>
    <col min="15116" max="15116" width="15.375" style="362" customWidth="1"/>
    <col min="15117" max="15118" width="18.25" style="362" customWidth="1"/>
    <col min="15119" max="15360" width="9" style="362"/>
    <col min="15361" max="15361" width="3.75" style="362" bestFit="1" customWidth="1"/>
    <col min="15362" max="15362" width="29.5" style="362" customWidth="1"/>
    <col min="15363" max="15365" width="15.625" style="362" customWidth="1"/>
    <col min="15366" max="15366" width="16.125" style="362" bestFit="1" customWidth="1"/>
    <col min="15367" max="15368" width="15.375" style="362" customWidth="1"/>
    <col min="15369" max="15369" width="15.875" style="362" bestFit="1" customWidth="1"/>
    <col min="15370" max="15371" width="15.875" style="362" customWidth="1"/>
    <col min="15372" max="15372" width="15.375" style="362" customWidth="1"/>
    <col min="15373" max="15374" width="18.25" style="362" customWidth="1"/>
    <col min="15375" max="15616" width="9" style="362"/>
    <col min="15617" max="15617" width="3.75" style="362" bestFit="1" customWidth="1"/>
    <col min="15618" max="15618" width="29.5" style="362" customWidth="1"/>
    <col min="15619" max="15621" width="15.625" style="362" customWidth="1"/>
    <col min="15622" max="15622" width="16.125" style="362" bestFit="1" customWidth="1"/>
    <col min="15623" max="15624" width="15.375" style="362" customWidth="1"/>
    <col min="15625" max="15625" width="15.875" style="362" bestFit="1" customWidth="1"/>
    <col min="15626" max="15627" width="15.875" style="362" customWidth="1"/>
    <col min="15628" max="15628" width="15.375" style="362" customWidth="1"/>
    <col min="15629" max="15630" width="18.25" style="362" customWidth="1"/>
    <col min="15631" max="15872" width="9" style="362"/>
    <col min="15873" max="15873" width="3.75" style="362" bestFit="1" customWidth="1"/>
    <col min="15874" max="15874" width="29.5" style="362" customWidth="1"/>
    <col min="15875" max="15877" width="15.625" style="362" customWidth="1"/>
    <col min="15878" max="15878" width="16.125" style="362" bestFit="1" customWidth="1"/>
    <col min="15879" max="15880" width="15.375" style="362" customWidth="1"/>
    <col min="15881" max="15881" width="15.875" style="362" bestFit="1" customWidth="1"/>
    <col min="15882" max="15883" width="15.875" style="362" customWidth="1"/>
    <col min="15884" max="15884" width="15.375" style="362" customWidth="1"/>
    <col min="15885" max="15886" width="18.25" style="362" customWidth="1"/>
    <col min="15887" max="16128" width="9" style="362"/>
    <col min="16129" max="16129" width="3.75" style="362" bestFit="1" customWidth="1"/>
    <col min="16130" max="16130" width="29.5" style="362" customWidth="1"/>
    <col min="16131" max="16133" width="15.625" style="362" customWidth="1"/>
    <col min="16134" max="16134" width="16.125" style="362" bestFit="1" customWidth="1"/>
    <col min="16135" max="16136" width="15.375" style="362" customWidth="1"/>
    <col min="16137" max="16137" width="15.875" style="362" bestFit="1" customWidth="1"/>
    <col min="16138" max="16139" width="15.875" style="362" customWidth="1"/>
    <col min="16140" max="16140" width="15.375" style="362" customWidth="1"/>
    <col min="16141" max="16142" width="18.25" style="362" customWidth="1"/>
    <col min="16143" max="16384" width="9" style="362"/>
  </cols>
  <sheetData>
    <row r="1" spans="1:11" ht="18" customHeight="1" x14ac:dyDescent="0.15">
      <c r="A1" s="360"/>
      <c r="B1" s="651" t="s">
        <v>523</v>
      </c>
      <c r="H1" s="363"/>
      <c r="K1" s="362"/>
    </row>
    <row r="2" spans="1:11" ht="18" customHeight="1" x14ac:dyDescent="0.15">
      <c r="A2" s="360"/>
      <c r="B2" s="361"/>
      <c r="D2" s="364"/>
      <c r="E2" s="365"/>
      <c r="F2" s="366"/>
      <c r="G2" s="366"/>
      <c r="H2" s="363"/>
      <c r="K2" s="362"/>
    </row>
    <row r="3" spans="1:11" ht="18" customHeight="1" x14ac:dyDescent="0.15">
      <c r="A3" s="360"/>
      <c r="B3" s="367" t="s">
        <v>0</v>
      </c>
      <c r="C3" s="368"/>
      <c r="D3" s="364"/>
      <c r="E3" s="365"/>
      <c r="F3" s="366"/>
      <c r="G3" s="366"/>
      <c r="H3" s="363"/>
      <c r="K3" s="362"/>
    </row>
    <row r="4" spans="1:11" ht="18" customHeight="1" thickBot="1" x14ac:dyDescent="0.2">
      <c r="A4" s="360"/>
      <c r="B4" s="367" t="s">
        <v>461</v>
      </c>
      <c r="C4" s="368"/>
      <c r="D4" s="364"/>
      <c r="E4" s="365"/>
      <c r="F4" s="366"/>
      <c r="G4" s="366"/>
      <c r="H4" s="363"/>
      <c r="K4" s="362"/>
    </row>
    <row r="5" spans="1:11" ht="18" customHeight="1" thickBot="1" x14ac:dyDescent="0.2">
      <c r="A5" s="360"/>
      <c r="B5" s="369" t="s">
        <v>462</v>
      </c>
      <c r="C5" s="370">
        <f>(D34+D39+D90+D94+F129)-(E34+E39+E90+E94+G129)</f>
        <v>0</v>
      </c>
      <c r="D5" s="371" t="s">
        <v>332</v>
      </c>
      <c r="E5" s="365"/>
      <c r="F5" s="372"/>
      <c r="G5" s="366"/>
      <c r="H5" s="363"/>
      <c r="K5" s="362"/>
    </row>
    <row r="6" spans="1:11" ht="18" customHeight="1" thickBot="1" x14ac:dyDescent="0.2">
      <c r="A6" s="360"/>
      <c r="B6" s="373" t="s">
        <v>463</v>
      </c>
      <c r="C6" s="370">
        <f>(F50+F55+F103+F107+F130)-(G50+G55+G103+G107+G130)</f>
        <v>0</v>
      </c>
      <c r="D6" s="371" t="s">
        <v>332</v>
      </c>
      <c r="E6" s="365"/>
      <c r="F6" s="372"/>
      <c r="G6" s="366"/>
      <c r="H6" s="363"/>
      <c r="K6" s="362"/>
    </row>
    <row r="7" spans="1:11" ht="18" customHeight="1" thickBot="1" x14ac:dyDescent="0.2">
      <c r="A7" s="360"/>
      <c r="B7" s="369" t="s">
        <v>17</v>
      </c>
      <c r="C7" s="370">
        <f>(D71-E71)+(D118-E118)</f>
        <v>2849</v>
      </c>
      <c r="D7" s="371" t="s">
        <v>332</v>
      </c>
      <c r="E7" s="365"/>
      <c r="F7" s="372"/>
      <c r="G7" s="366"/>
      <c r="H7" s="363"/>
      <c r="K7" s="362"/>
    </row>
    <row r="8" spans="1:11" ht="18" customHeight="1" thickBot="1" x14ac:dyDescent="0.2">
      <c r="A8" s="360"/>
      <c r="B8" s="367" t="s">
        <v>464</v>
      </c>
      <c r="C8" s="368"/>
      <c r="D8" s="396"/>
      <c r="E8" s="365"/>
      <c r="F8" s="372"/>
      <c r="G8" s="366"/>
      <c r="H8" s="363"/>
      <c r="K8" s="362"/>
    </row>
    <row r="9" spans="1:11" ht="18" customHeight="1" thickBot="1" x14ac:dyDescent="0.2">
      <c r="A9" s="360"/>
      <c r="B9" s="369" t="s">
        <v>462</v>
      </c>
      <c r="C9" s="370">
        <f>E34+E39+E90+E94+G129</f>
        <v>0</v>
      </c>
      <c r="D9" s="371" t="s">
        <v>332</v>
      </c>
      <c r="E9" s="365"/>
      <c r="F9" s="372"/>
      <c r="G9" s="366"/>
      <c r="H9" s="363"/>
      <c r="K9" s="362"/>
    </row>
    <row r="10" spans="1:11" ht="18" customHeight="1" thickBot="1" x14ac:dyDescent="0.2">
      <c r="A10" s="360"/>
      <c r="B10" s="373" t="s">
        <v>463</v>
      </c>
      <c r="C10" s="370">
        <f>+G50+G55+G103+G107+G130</f>
        <v>0</v>
      </c>
      <c r="D10" s="371" t="s">
        <v>332</v>
      </c>
      <c r="E10" s="365"/>
      <c r="F10" s="372"/>
      <c r="G10" s="366"/>
      <c r="H10" s="363"/>
      <c r="K10" s="362"/>
    </row>
    <row r="11" spans="1:11" ht="18" customHeight="1" thickBot="1" x14ac:dyDescent="0.2">
      <c r="A11" s="360"/>
      <c r="B11" s="369" t="s">
        <v>17</v>
      </c>
      <c r="C11" s="370">
        <f>+E81+E123</f>
        <v>978</v>
      </c>
      <c r="D11" s="371" t="s">
        <v>332</v>
      </c>
      <c r="E11" s="365"/>
      <c r="F11" s="372"/>
      <c r="G11" s="366"/>
      <c r="H11" s="363"/>
      <c r="K11" s="362"/>
    </row>
    <row r="12" spans="1:11" ht="18" customHeight="1" thickBot="1" x14ac:dyDescent="0.2">
      <c r="A12" s="360"/>
      <c r="B12" s="367" t="s">
        <v>465</v>
      </c>
      <c r="C12" s="368"/>
      <c r="D12" s="396"/>
      <c r="E12" s="365"/>
      <c r="F12" s="372"/>
      <c r="G12" s="366"/>
      <c r="H12" s="363"/>
      <c r="K12" s="362"/>
    </row>
    <row r="13" spans="1:11" ht="18" customHeight="1" thickBot="1" x14ac:dyDescent="0.2">
      <c r="A13" s="360"/>
      <c r="B13" s="369" t="s">
        <v>462</v>
      </c>
      <c r="C13" s="370">
        <f>(D45-D29)+(D99-D86)+F128</f>
        <v>0</v>
      </c>
      <c r="D13" s="371" t="s">
        <v>332</v>
      </c>
      <c r="E13" s="365"/>
      <c r="F13" s="372"/>
      <c r="G13" s="366"/>
      <c r="H13" s="363"/>
      <c r="K13" s="362"/>
    </row>
    <row r="14" spans="1:11" ht="18" customHeight="1" thickBot="1" x14ac:dyDescent="0.2">
      <c r="A14" s="360"/>
      <c r="B14" s="373" t="s">
        <v>463</v>
      </c>
      <c r="C14" s="370">
        <f>(E61-E49)+(E112-E102)+E131</f>
        <v>0</v>
      </c>
      <c r="D14" s="371" t="s">
        <v>332</v>
      </c>
      <c r="E14" s="365"/>
      <c r="F14" s="372"/>
      <c r="G14" s="366"/>
      <c r="H14" s="363"/>
      <c r="K14" s="362"/>
    </row>
    <row r="15" spans="1:11" ht="18" customHeight="1" thickBot="1" x14ac:dyDescent="0.2">
      <c r="A15" s="360"/>
      <c r="B15" s="369" t="s">
        <v>17</v>
      </c>
      <c r="C15" s="370">
        <f>D81+D123</f>
        <v>164865</v>
      </c>
      <c r="D15" s="371" t="s">
        <v>332</v>
      </c>
      <c r="E15" s="365"/>
      <c r="F15" s="372"/>
      <c r="G15" s="366"/>
      <c r="H15" s="363"/>
      <c r="K15" s="362"/>
    </row>
    <row r="16" spans="1:11" ht="18" customHeight="1" x14ac:dyDescent="0.15">
      <c r="A16" s="360"/>
      <c r="B16" s="361"/>
      <c r="D16" s="396"/>
      <c r="E16" s="365"/>
      <c r="F16" s="372"/>
      <c r="G16" s="366"/>
      <c r="H16" s="363"/>
      <c r="K16" s="362"/>
    </row>
    <row r="17" spans="1:11" ht="18" customHeight="1" thickBot="1" x14ac:dyDescent="0.2">
      <c r="A17" s="360"/>
      <c r="B17" s="377" t="s">
        <v>336</v>
      </c>
      <c r="C17" s="378"/>
      <c r="D17" s="379"/>
      <c r="E17" s="380"/>
      <c r="F17" s="381"/>
      <c r="G17" s="381"/>
      <c r="H17" s="382"/>
      <c r="I17" s="382"/>
      <c r="J17" s="382"/>
      <c r="K17" s="383"/>
    </row>
    <row r="18" spans="1:11" ht="18" customHeight="1" thickBot="1" x14ac:dyDescent="0.2">
      <c r="A18" s="360"/>
      <c r="B18" s="384"/>
      <c r="C18" s="385" t="s">
        <v>493</v>
      </c>
      <c r="D18" s="386"/>
      <c r="E18" s="387" t="str">
        <f>IF(D18=C45,"OK","ERROR!")</f>
        <v>OK</v>
      </c>
      <c r="F18" s="387"/>
      <c r="G18" s="387"/>
      <c r="H18" s="388"/>
      <c r="I18" s="388"/>
      <c r="J18" s="388"/>
      <c r="K18" s="389"/>
    </row>
    <row r="19" spans="1:11" ht="18" customHeight="1" thickBot="1" x14ac:dyDescent="0.2">
      <c r="A19" s="360"/>
      <c r="B19" s="390"/>
      <c r="C19" s="385" t="s">
        <v>494</v>
      </c>
      <c r="D19" s="386"/>
      <c r="E19" s="387" t="str">
        <f>IF(D19=D45,"OK","ERROR!")</f>
        <v>OK</v>
      </c>
      <c r="F19" s="387"/>
      <c r="G19" s="387"/>
      <c r="H19" s="388"/>
      <c r="I19" s="388"/>
      <c r="J19" s="388"/>
      <c r="K19" s="389"/>
    </row>
    <row r="20" spans="1:11" ht="18" customHeight="1" thickBot="1" x14ac:dyDescent="0.2">
      <c r="A20" s="360"/>
      <c r="B20" s="390"/>
      <c r="C20" s="385" t="s">
        <v>495</v>
      </c>
      <c r="D20" s="386"/>
      <c r="E20" s="387" t="str">
        <f>IF(D20=C61,"OK","ERROR!")</f>
        <v>OK</v>
      </c>
      <c r="F20" s="387"/>
      <c r="G20" s="387"/>
      <c r="H20" s="388"/>
      <c r="I20" s="388"/>
      <c r="J20" s="388"/>
      <c r="K20" s="389"/>
    </row>
    <row r="21" spans="1:11" ht="18" customHeight="1" thickBot="1" x14ac:dyDescent="0.2">
      <c r="A21" s="360"/>
      <c r="B21" s="390"/>
      <c r="C21" s="385" t="s">
        <v>496</v>
      </c>
      <c r="D21" s="386"/>
      <c r="E21" s="387" t="str">
        <f>IF(D21=F61,"OK","ERROR!")</f>
        <v>OK</v>
      </c>
      <c r="F21" s="387"/>
      <c r="G21" s="387"/>
      <c r="H21" s="388"/>
      <c r="I21" s="388"/>
      <c r="J21" s="388"/>
      <c r="K21" s="389"/>
    </row>
    <row r="22" spans="1:11" ht="18" customHeight="1" thickBot="1" x14ac:dyDescent="0.2">
      <c r="A22" s="360"/>
      <c r="B22" s="390"/>
      <c r="C22" s="385" t="s">
        <v>497</v>
      </c>
      <c r="D22" s="386">
        <v>384653</v>
      </c>
      <c r="E22" s="387" t="str">
        <f>IF(D22=C81,"OK","ERROR!")</f>
        <v>OK</v>
      </c>
      <c r="F22" s="387"/>
      <c r="G22" s="387"/>
      <c r="H22" s="388"/>
      <c r="I22" s="388"/>
      <c r="J22" s="388"/>
      <c r="K22" s="389"/>
    </row>
    <row r="23" spans="1:11" ht="18" customHeight="1" thickBot="1" x14ac:dyDescent="0.2">
      <c r="A23" s="360"/>
      <c r="B23" s="390"/>
      <c r="C23" s="385" t="s">
        <v>498</v>
      </c>
      <c r="D23" s="386">
        <v>164865</v>
      </c>
      <c r="E23" s="387" t="str">
        <f>IF(D23=D81,"OK","ERROR!")</f>
        <v>OK</v>
      </c>
      <c r="F23" s="387"/>
      <c r="G23" s="387"/>
      <c r="H23" s="388"/>
      <c r="I23" s="388"/>
      <c r="J23" s="388"/>
      <c r="K23" s="389"/>
    </row>
    <row r="24" spans="1:11" ht="18" customHeight="1" thickBot="1" x14ac:dyDescent="0.2">
      <c r="A24" s="360"/>
      <c r="B24" s="390"/>
      <c r="C24" s="385" t="s">
        <v>499</v>
      </c>
      <c r="D24" s="386"/>
      <c r="E24" s="387" t="str">
        <f>IF(D24=C124,"OK","ERROR!")</f>
        <v>OK</v>
      </c>
      <c r="F24" s="387"/>
      <c r="G24" s="387"/>
      <c r="H24" s="388"/>
      <c r="I24" s="388"/>
      <c r="J24" s="388"/>
      <c r="K24" s="389"/>
    </row>
    <row r="25" spans="1:11" ht="18" customHeight="1" thickBot="1" x14ac:dyDescent="0.2">
      <c r="A25" s="360"/>
      <c r="B25" s="391"/>
      <c r="C25" s="392" t="s">
        <v>500</v>
      </c>
      <c r="D25" s="386"/>
      <c r="E25" s="393" t="str">
        <f>IF(D25=D124,"OK","ERROR!")</f>
        <v>OK</v>
      </c>
      <c r="F25" s="393"/>
      <c r="G25" s="393"/>
      <c r="H25" s="394"/>
      <c r="I25" s="394"/>
      <c r="J25" s="394"/>
      <c r="K25" s="395"/>
    </row>
    <row r="26" spans="1:11" ht="18" customHeight="1" x14ac:dyDescent="0.15">
      <c r="A26" s="360"/>
      <c r="B26" s="361"/>
      <c r="D26" s="396"/>
      <c r="E26" s="365"/>
      <c r="F26" s="366"/>
      <c r="G26" s="366"/>
      <c r="H26" s="363"/>
      <c r="K26" s="362"/>
    </row>
    <row r="27" spans="1:11" ht="18" customHeight="1" thickBot="1" x14ac:dyDescent="0.2">
      <c r="A27" s="360"/>
      <c r="B27" s="361" t="s">
        <v>466</v>
      </c>
      <c r="H27" s="363"/>
      <c r="K27" s="362"/>
    </row>
    <row r="28" spans="1:11" s="397" customFormat="1" ht="24.75" thickBot="1" x14ac:dyDescent="0.2">
      <c r="B28" s="398" t="s">
        <v>293</v>
      </c>
      <c r="C28" s="399" t="s">
        <v>467</v>
      </c>
      <c r="D28" s="400" t="s">
        <v>468</v>
      </c>
      <c r="E28" s="587" t="s">
        <v>469</v>
      </c>
    </row>
    <row r="29" spans="1:11" s="404" customFormat="1" ht="18" customHeight="1" x14ac:dyDescent="0.15">
      <c r="B29" s="605" t="s">
        <v>470</v>
      </c>
      <c r="C29" s="606"/>
      <c r="D29" s="606"/>
      <c r="E29" s="607"/>
    </row>
    <row r="30" spans="1:11" s="404" customFormat="1" ht="18" customHeight="1" x14ac:dyDescent="0.15">
      <c r="B30" s="608" t="s">
        <v>471</v>
      </c>
      <c r="C30" s="609"/>
      <c r="D30" s="609"/>
      <c r="E30" s="610"/>
    </row>
    <row r="31" spans="1:11" s="404" customFormat="1" ht="18" customHeight="1" x14ac:dyDescent="0.15">
      <c r="B31" s="413" t="s">
        <v>501</v>
      </c>
      <c r="C31" s="601"/>
      <c r="D31" s="601"/>
      <c r="E31" s="602"/>
    </row>
    <row r="32" spans="1:11" s="404" customFormat="1" ht="18" customHeight="1" x14ac:dyDescent="0.15">
      <c r="B32" s="611"/>
      <c r="C32" s="612"/>
      <c r="D32" s="597"/>
      <c r="E32" s="598"/>
    </row>
    <row r="33" spans="1:7" s="404" customFormat="1" ht="18" customHeight="1" x14ac:dyDescent="0.15">
      <c r="B33" s="611"/>
      <c r="C33" s="613"/>
      <c r="D33" s="599"/>
      <c r="E33" s="600"/>
    </row>
    <row r="34" spans="1:7" s="431" customFormat="1" ht="18" customHeight="1" x14ac:dyDescent="0.15">
      <c r="B34" s="614" t="s">
        <v>472</v>
      </c>
      <c r="C34" s="615"/>
      <c r="D34" s="616">
        <f>SUBTOTAL(9,D31:D33)</f>
        <v>0</v>
      </c>
      <c r="E34" s="617">
        <f>SUBTOTAL(9,E31:E33)</f>
        <v>0</v>
      </c>
    </row>
    <row r="35" spans="1:7" s="404" customFormat="1" ht="18" customHeight="1" x14ac:dyDescent="0.15">
      <c r="B35" s="618" t="s">
        <v>473</v>
      </c>
      <c r="C35" s="619"/>
      <c r="D35" s="619"/>
      <c r="E35" s="620"/>
    </row>
    <row r="36" spans="1:7" s="404" customFormat="1" ht="18" customHeight="1" x14ac:dyDescent="0.15">
      <c r="B36" s="413" t="s">
        <v>502</v>
      </c>
      <c r="C36" s="601"/>
      <c r="D36" s="601"/>
      <c r="E36" s="602"/>
    </row>
    <row r="37" spans="1:7" s="404" customFormat="1" ht="18" customHeight="1" x14ac:dyDescent="0.15">
      <c r="B37" s="413"/>
      <c r="C37" s="621"/>
      <c r="D37" s="601"/>
      <c r="E37" s="602"/>
    </row>
    <row r="38" spans="1:7" s="404" customFormat="1" ht="18" customHeight="1" x14ac:dyDescent="0.15">
      <c r="B38" s="413"/>
      <c r="C38" s="621"/>
      <c r="D38" s="601"/>
      <c r="E38" s="602"/>
    </row>
    <row r="39" spans="1:7" s="431" customFormat="1" ht="18" customHeight="1" x14ac:dyDescent="0.15">
      <c r="B39" s="614" t="s">
        <v>472</v>
      </c>
      <c r="C39" s="615"/>
      <c r="D39" s="616">
        <f>SUBTOTAL(9,D36:D38)</f>
        <v>0</v>
      </c>
      <c r="E39" s="617">
        <f>SUBTOTAL(9,E36:E38)</f>
        <v>0</v>
      </c>
    </row>
    <row r="40" spans="1:7" s="404" customFormat="1" ht="18" customHeight="1" x14ac:dyDescent="0.15">
      <c r="B40" s="608" t="s">
        <v>474</v>
      </c>
      <c r="C40" s="609"/>
      <c r="D40" s="609"/>
      <c r="E40" s="610"/>
    </row>
    <row r="41" spans="1:7" s="404" customFormat="1" ht="18" customHeight="1" x14ac:dyDescent="0.15">
      <c r="B41" s="413" t="s">
        <v>503</v>
      </c>
      <c r="C41" s="601"/>
      <c r="D41" s="601"/>
      <c r="E41" s="588"/>
    </row>
    <row r="42" spans="1:7" s="404" customFormat="1" ht="18" customHeight="1" x14ac:dyDescent="0.15">
      <c r="B42" s="413"/>
      <c r="C42" s="621"/>
      <c r="D42" s="601"/>
      <c r="E42" s="588"/>
    </row>
    <row r="43" spans="1:7" s="404" customFormat="1" ht="18" customHeight="1" x14ac:dyDescent="0.15">
      <c r="B43" s="413"/>
      <c r="C43" s="621"/>
      <c r="D43" s="601"/>
      <c r="E43" s="588"/>
    </row>
    <row r="44" spans="1:7" s="431" customFormat="1" ht="18" customHeight="1" thickBot="1" x14ac:dyDescent="0.2">
      <c r="B44" s="622" t="s">
        <v>472</v>
      </c>
      <c r="C44" s="623">
        <f>SUBTOTAL(9,C41:C43)</f>
        <v>0</v>
      </c>
      <c r="D44" s="623">
        <f>SUBTOTAL(9,D41:D43)</f>
        <v>0</v>
      </c>
      <c r="E44" s="624"/>
    </row>
    <row r="45" spans="1:7" s="431" customFormat="1" ht="18" customHeight="1" thickBot="1" x14ac:dyDescent="0.2">
      <c r="B45" s="625" t="s">
        <v>475</v>
      </c>
      <c r="C45" s="626">
        <f>SUBTOTAL(9,C29:C44)</f>
        <v>0</v>
      </c>
      <c r="D45" s="626">
        <f>SUBTOTAL(9,D29:D44)</f>
        <v>0</v>
      </c>
      <c r="E45" s="627">
        <f>SUBTOTAL(9,E29:E44)</f>
        <v>0</v>
      </c>
    </row>
    <row r="46" spans="1:7" s="431" customFormat="1" ht="18" customHeight="1" x14ac:dyDescent="0.15">
      <c r="B46" s="443"/>
      <c r="C46" s="443"/>
      <c r="D46" s="443"/>
      <c r="E46" s="443"/>
    </row>
    <row r="47" spans="1:7" s="362" customFormat="1" ht="18" customHeight="1" thickBot="1" x14ac:dyDescent="0.2">
      <c r="A47" s="360"/>
      <c r="B47" s="361" t="s">
        <v>476</v>
      </c>
      <c r="C47" s="361"/>
      <c r="D47" s="628"/>
      <c r="E47" s="628"/>
      <c r="F47" s="628"/>
      <c r="G47" s="628"/>
    </row>
    <row r="48" spans="1:7" s="397" customFormat="1" ht="24.75" thickBot="1" x14ac:dyDescent="0.2">
      <c r="B48" s="398" t="s">
        <v>293</v>
      </c>
      <c r="C48" s="399" t="s">
        <v>477</v>
      </c>
      <c r="D48" s="399" t="s">
        <v>478</v>
      </c>
      <c r="E48" s="399" t="s">
        <v>479</v>
      </c>
      <c r="F48" s="400" t="s">
        <v>468</v>
      </c>
      <c r="G48" s="587" t="s">
        <v>469</v>
      </c>
    </row>
    <row r="49" spans="2:11" s="404" customFormat="1" ht="18" customHeight="1" x14ac:dyDescent="0.15">
      <c r="B49" s="605" t="s">
        <v>470</v>
      </c>
      <c r="C49" s="606"/>
      <c r="D49" s="606"/>
      <c r="E49" s="589">
        <f>MIN(C49:D49)</f>
        <v>0</v>
      </c>
      <c r="F49" s="606"/>
      <c r="G49" s="607"/>
    </row>
    <row r="50" spans="2:11" s="404" customFormat="1" ht="18" customHeight="1" x14ac:dyDescent="0.15">
      <c r="B50" s="629" t="s">
        <v>480</v>
      </c>
      <c r="C50" s="630"/>
      <c r="D50" s="630"/>
      <c r="E50" s="590">
        <f>MIN(C50:D50)</f>
        <v>0</v>
      </c>
      <c r="F50" s="630"/>
      <c r="G50" s="631"/>
    </row>
    <row r="51" spans="2:11" s="404" customFormat="1" ht="18" customHeight="1" x14ac:dyDescent="0.15">
      <c r="B51" s="608" t="s">
        <v>481</v>
      </c>
      <c r="C51" s="609"/>
      <c r="D51" s="609"/>
      <c r="E51" s="609"/>
      <c r="F51" s="609"/>
      <c r="G51" s="610"/>
    </row>
    <row r="52" spans="2:11" s="404" customFormat="1" ht="18" customHeight="1" x14ac:dyDescent="0.15">
      <c r="B52" s="413"/>
      <c r="C52" s="601"/>
      <c r="D52" s="601"/>
      <c r="E52" s="591">
        <f>MIN(C52:D52)</f>
        <v>0</v>
      </c>
      <c r="F52" s="601"/>
      <c r="G52" s="602"/>
    </row>
    <row r="53" spans="2:11" s="404" customFormat="1" ht="18" customHeight="1" x14ac:dyDescent="0.15">
      <c r="B53" s="611"/>
      <c r="C53" s="612"/>
      <c r="D53" s="612"/>
      <c r="E53" s="591">
        <f>MIN(C53:D53)</f>
        <v>0</v>
      </c>
      <c r="F53" s="597"/>
      <c r="G53" s="598"/>
    </row>
    <row r="54" spans="2:11" s="404" customFormat="1" ht="18" customHeight="1" x14ac:dyDescent="0.15">
      <c r="B54" s="611"/>
      <c r="C54" s="613"/>
      <c r="D54" s="613"/>
      <c r="E54" s="591">
        <f>MIN(C54:D54)</f>
        <v>0</v>
      </c>
      <c r="F54" s="599"/>
      <c r="G54" s="600"/>
    </row>
    <row r="55" spans="2:11" s="431" customFormat="1" ht="18" customHeight="1" x14ac:dyDescent="0.15">
      <c r="B55" s="614" t="s">
        <v>472</v>
      </c>
      <c r="C55" s="616">
        <f>SUBTOTAL(9,C52:C54)</f>
        <v>0</v>
      </c>
      <c r="D55" s="616">
        <f>SUBTOTAL(9,D52:D54)</f>
        <v>0</v>
      </c>
      <c r="E55" s="616">
        <f>SUBTOTAL(9,E52:E54)</f>
        <v>0</v>
      </c>
      <c r="F55" s="616">
        <f>SUBTOTAL(9,F52:F54)</f>
        <v>0</v>
      </c>
      <c r="G55" s="617">
        <f>SUBTOTAL(9,G52:G54)</f>
        <v>0</v>
      </c>
    </row>
    <row r="56" spans="2:11" s="404" customFormat="1" ht="18" customHeight="1" x14ac:dyDescent="0.15">
      <c r="B56" s="618" t="s">
        <v>482</v>
      </c>
      <c r="C56" s="619"/>
      <c r="D56" s="619"/>
      <c r="E56" s="619"/>
      <c r="F56" s="619"/>
      <c r="G56" s="620"/>
    </row>
    <row r="57" spans="2:11" s="404" customFormat="1" ht="18" customHeight="1" x14ac:dyDescent="0.15">
      <c r="B57" s="413"/>
      <c r="C57" s="601"/>
      <c r="D57" s="601"/>
      <c r="E57" s="591">
        <f>MIN(C57:D57)</f>
        <v>0</v>
      </c>
      <c r="F57" s="592"/>
      <c r="G57" s="588"/>
    </row>
    <row r="58" spans="2:11" s="404" customFormat="1" ht="18" customHeight="1" x14ac:dyDescent="0.15">
      <c r="B58" s="413"/>
      <c r="C58" s="621"/>
      <c r="D58" s="621"/>
      <c r="E58" s="591">
        <f>MIN(C58:D58)</f>
        <v>0</v>
      </c>
      <c r="F58" s="593"/>
      <c r="G58" s="594"/>
    </row>
    <row r="59" spans="2:11" s="404" customFormat="1" ht="18" customHeight="1" x14ac:dyDescent="0.15">
      <c r="B59" s="413"/>
      <c r="C59" s="621"/>
      <c r="D59" s="621"/>
      <c r="E59" s="591">
        <f>MIN(C59:D59)</f>
        <v>0</v>
      </c>
      <c r="F59" s="593"/>
      <c r="G59" s="594"/>
    </row>
    <row r="60" spans="2:11" s="431" customFormat="1" ht="18" customHeight="1" thickBot="1" x14ac:dyDescent="0.2">
      <c r="B60" s="632" t="s">
        <v>472</v>
      </c>
      <c r="C60" s="633">
        <f>SUBTOTAL(9,C57:C59)</f>
        <v>0</v>
      </c>
      <c r="D60" s="633">
        <f>SUBTOTAL(9,D57:D59)</f>
        <v>0</v>
      </c>
      <c r="E60" s="633">
        <f>SUBTOTAL(9,E57:E59)</f>
        <v>0</v>
      </c>
      <c r="F60" s="634"/>
      <c r="G60" s="635"/>
    </row>
    <row r="61" spans="2:11" s="431" customFormat="1" ht="18" customHeight="1" thickBot="1" x14ac:dyDescent="0.2">
      <c r="B61" s="625" t="s">
        <v>475</v>
      </c>
      <c r="C61" s="636">
        <f>SUBTOTAL(9,C49:C60)</f>
        <v>0</v>
      </c>
      <c r="D61" s="636">
        <f>SUBTOTAL(9,D49:D60)</f>
        <v>0</v>
      </c>
      <c r="E61" s="636">
        <f>SUBTOTAL(9,E49:E60)</f>
        <v>0</v>
      </c>
      <c r="F61" s="636">
        <f>SUBTOTAL(9,F49:F60)</f>
        <v>0</v>
      </c>
      <c r="G61" s="627">
        <f>SUBTOTAL(9,G49:G60)</f>
        <v>0</v>
      </c>
    </row>
    <row r="62" spans="2:11" ht="18" customHeight="1" x14ac:dyDescent="0.15">
      <c r="B62" s="441" t="s">
        <v>337</v>
      </c>
      <c r="E62" s="363"/>
      <c r="I62" s="362"/>
      <c r="J62" s="362"/>
      <c r="K62" s="362"/>
    </row>
    <row r="63" spans="2:11" ht="18" customHeight="1" x14ac:dyDescent="0.15">
      <c r="B63" s="437" t="s">
        <v>483</v>
      </c>
      <c r="E63" s="363"/>
      <c r="I63" s="362"/>
      <c r="J63" s="362"/>
      <c r="K63" s="362"/>
    </row>
    <row r="64" spans="2:11" ht="18" customHeight="1" x14ac:dyDescent="0.15">
      <c r="E64" s="363"/>
      <c r="I64" s="362"/>
      <c r="J64" s="362"/>
      <c r="K64" s="362"/>
    </row>
    <row r="65" spans="1:11" ht="18" customHeight="1" thickBot="1" x14ac:dyDescent="0.2">
      <c r="A65" s="360"/>
      <c r="B65" s="361" t="s">
        <v>484</v>
      </c>
      <c r="H65" s="363"/>
      <c r="K65" s="362"/>
    </row>
    <row r="66" spans="1:11" s="397" customFormat="1" ht="24.75" thickBot="1" x14ac:dyDescent="0.2">
      <c r="B66" s="398" t="s">
        <v>293</v>
      </c>
      <c r="C66" s="399" t="s">
        <v>467</v>
      </c>
      <c r="D66" s="400" t="s">
        <v>468</v>
      </c>
      <c r="E66" s="587" t="s">
        <v>469</v>
      </c>
    </row>
    <row r="67" spans="1:11" s="404" customFormat="1" ht="18" customHeight="1" thickBot="1" x14ac:dyDescent="0.2">
      <c r="B67" s="1280" t="s">
        <v>485</v>
      </c>
      <c r="C67" s="1281"/>
      <c r="D67" s="1281"/>
      <c r="E67" s="1282"/>
      <c r="F67" s="750" t="s">
        <v>565</v>
      </c>
      <c r="G67" s="757" t="s">
        <v>660</v>
      </c>
      <c r="H67" s="762"/>
      <c r="I67" s="763"/>
    </row>
    <row r="68" spans="1:11" s="404" customFormat="1" ht="18" customHeight="1" thickTop="1" x14ac:dyDescent="0.15">
      <c r="B68" s="413" t="s">
        <v>504</v>
      </c>
      <c r="C68" s="601">
        <v>12762</v>
      </c>
      <c r="D68" s="601">
        <v>3462</v>
      </c>
      <c r="E68" s="602">
        <v>606</v>
      </c>
      <c r="F68" s="750" t="s">
        <v>657</v>
      </c>
      <c r="G68" s="758" t="s">
        <v>661</v>
      </c>
      <c r="H68" s="764"/>
      <c r="I68" s="765"/>
    </row>
    <row r="69" spans="1:11" s="404" customFormat="1" ht="18" customHeight="1" x14ac:dyDescent="0.15">
      <c r="B69" s="413" t="s">
        <v>505</v>
      </c>
      <c r="C69" s="621">
        <v>806</v>
      </c>
      <c r="D69" s="601">
        <v>16</v>
      </c>
      <c r="E69" s="602">
        <v>23</v>
      </c>
      <c r="F69" s="750"/>
      <c r="G69" s="758" t="s">
        <v>643</v>
      </c>
      <c r="H69" s="764"/>
      <c r="I69" s="766"/>
    </row>
    <row r="70" spans="1:11" s="404" customFormat="1" ht="18" customHeight="1" x14ac:dyDescent="0.15">
      <c r="B70" s="413" t="s">
        <v>506</v>
      </c>
      <c r="C70" s="621">
        <v>870</v>
      </c>
      <c r="D70" s="601">
        <v>349</v>
      </c>
      <c r="E70" s="602">
        <v>349</v>
      </c>
      <c r="F70" s="750"/>
      <c r="G70" s="759" t="s">
        <v>644</v>
      </c>
      <c r="H70" s="767"/>
      <c r="I70" s="766"/>
    </row>
    <row r="71" spans="1:11" s="431" customFormat="1" ht="18" customHeight="1" x14ac:dyDescent="0.15">
      <c r="B71" s="614" t="s">
        <v>472</v>
      </c>
      <c r="C71" s="637"/>
      <c r="D71" s="616">
        <f>SUBTOTAL(9,D68:D70)</f>
        <v>3827</v>
      </c>
      <c r="E71" s="617">
        <f>SUBTOTAL(9,E68:E70)</f>
        <v>978</v>
      </c>
      <c r="F71" s="756"/>
      <c r="G71" s="759" t="s">
        <v>645</v>
      </c>
      <c r="H71" s="768"/>
      <c r="I71" s="766"/>
    </row>
    <row r="72" spans="1:11" s="404" customFormat="1" ht="18" customHeight="1" x14ac:dyDescent="0.15">
      <c r="B72" s="1283" t="s">
        <v>486</v>
      </c>
      <c r="C72" s="1284"/>
      <c r="D72" s="1284"/>
      <c r="E72" s="1285"/>
      <c r="F72" s="750" t="s">
        <v>565</v>
      </c>
      <c r="G72" s="759" t="s">
        <v>646</v>
      </c>
      <c r="H72" s="768"/>
      <c r="I72" s="766"/>
    </row>
    <row r="73" spans="1:11" s="404" customFormat="1" ht="18" customHeight="1" x14ac:dyDescent="0.15">
      <c r="B73" s="413" t="s">
        <v>507</v>
      </c>
      <c r="C73" s="601">
        <v>338417</v>
      </c>
      <c r="D73" s="601">
        <v>143133</v>
      </c>
      <c r="E73" s="588"/>
      <c r="F73" s="750"/>
      <c r="G73" s="759" t="s">
        <v>647</v>
      </c>
      <c r="H73" s="768"/>
      <c r="I73" s="766"/>
    </row>
    <row r="74" spans="1:11" s="404" customFormat="1" ht="18" customHeight="1" x14ac:dyDescent="0.15">
      <c r="B74" s="413" t="s">
        <v>508</v>
      </c>
      <c r="C74" s="621">
        <v>9800</v>
      </c>
      <c r="D74" s="601"/>
      <c r="E74" s="588"/>
      <c r="F74" s="750" t="s">
        <v>664</v>
      </c>
      <c r="G74" s="759" t="s">
        <v>648</v>
      </c>
      <c r="H74" s="768"/>
      <c r="I74" s="766"/>
    </row>
    <row r="75" spans="1:11" s="404" customFormat="1" ht="18" customHeight="1" x14ac:dyDescent="0.15">
      <c r="B75" s="638" t="s">
        <v>509</v>
      </c>
      <c r="C75" s="621">
        <v>3996</v>
      </c>
      <c r="D75" s="601"/>
      <c r="E75" s="588"/>
      <c r="F75" s="750"/>
      <c r="G75" s="759" t="s">
        <v>649</v>
      </c>
      <c r="H75" s="768"/>
      <c r="I75" s="766"/>
    </row>
    <row r="76" spans="1:11" s="404" customFormat="1" ht="18" customHeight="1" x14ac:dyDescent="0.15">
      <c r="B76" s="638" t="s">
        <v>684</v>
      </c>
      <c r="C76" s="740">
        <v>4855</v>
      </c>
      <c r="D76" s="741">
        <v>4758</v>
      </c>
      <c r="E76" s="739"/>
      <c r="F76" s="750"/>
      <c r="G76" s="759" t="s">
        <v>650</v>
      </c>
      <c r="H76" s="768"/>
      <c r="I76" s="766"/>
    </row>
    <row r="77" spans="1:11" s="404" customFormat="1" ht="18" customHeight="1" x14ac:dyDescent="0.15">
      <c r="B77" s="638" t="s">
        <v>685</v>
      </c>
      <c r="C77" s="740">
        <v>13147</v>
      </c>
      <c r="D77" s="741">
        <v>13147</v>
      </c>
      <c r="E77" s="739"/>
      <c r="F77" s="750"/>
      <c r="G77" s="759" t="s">
        <v>651</v>
      </c>
      <c r="H77" s="768"/>
      <c r="I77" s="766"/>
    </row>
    <row r="78" spans="1:11" s="404" customFormat="1" ht="18" customHeight="1" x14ac:dyDescent="0.15">
      <c r="B78" s="638"/>
      <c r="C78" s="740"/>
      <c r="D78" s="741"/>
      <c r="E78" s="739"/>
      <c r="F78" s="750"/>
      <c r="G78" s="759" t="s">
        <v>652</v>
      </c>
      <c r="H78" s="760"/>
      <c r="I78" s="760"/>
    </row>
    <row r="79" spans="1:11" s="404" customFormat="1" ht="18" customHeight="1" x14ac:dyDescent="0.15">
      <c r="B79" s="738"/>
      <c r="C79" s="612"/>
      <c r="D79" s="597"/>
      <c r="E79" s="739"/>
      <c r="F79" s="750"/>
      <c r="G79" s="759" t="s">
        <v>653</v>
      </c>
      <c r="H79" s="760"/>
      <c r="I79" s="760"/>
    </row>
    <row r="80" spans="1:11" s="431" customFormat="1" ht="18" customHeight="1" thickBot="1" x14ac:dyDescent="0.2">
      <c r="B80" s="622" t="s">
        <v>472</v>
      </c>
      <c r="C80" s="623">
        <f>SUBTOTAL(9,C73:C75)</f>
        <v>352213</v>
      </c>
      <c r="D80" s="623">
        <f>SUBTOTAL(9,D73:D75)</f>
        <v>143133</v>
      </c>
      <c r="E80" s="624"/>
      <c r="G80" s="759" t="s">
        <v>654</v>
      </c>
      <c r="H80" s="760"/>
      <c r="I80" s="760"/>
    </row>
    <row r="81" spans="1:11" s="431" customFormat="1" ht="18" customHeight="1" thickBot="1" x14ac:dyDescent="0.2">
      <c r="B81" s="625" t="s">
        <v>475</v>
      </c>
      <c r="C81" s="626">
        <f>SUBTOTAL(9,C67:C80)</f>
        <v>384653</v>
      </c>
      <c r="D81" s="626">
        <f>SUBTOTAL(9,D67:D80)</f>
        <v>164865</v>
      </c>
      <c r="E81" s="627">
        <f>SUBTOTAL(9,E67:E80)</f>
        <v>978</v>
      </c>
      <c r="G81" s="759" t="s">
        <v>655</v>
      </c>
      <c r="H81" s="760"/>
      <c r="I81" s="760"/>
    </row>
    <row r="82" spans="1:11" ht="18" customHeight="1" x14ac:dyDescent="0.15">
      <c r="F82" s="363"/>
      <c r="G82" s="759" t="s">
        <v>656</v>
      </c>
      <c r="H82" s="760"/>
      <c r="I82" s="760"/>
      <c r="J82" s="362"/>
      <c r="K82" s="362"/>
    </row>
    <row r="83" spans="1:11" ht="18" customHeight="1" x14ac:dyDescent="0.15">
      <c r="A83" s="360"/>
      <c r="B83" s="361" t="s">
        <v>487</v>
      </c>
      <c r="C83" s="361"/>
      <c r="G83" s="759" t="s">
        <v>657</v>
      </c>
      <c r="H83" s="760"/>
      <c r="I83" s="760"/>
    </row>
    <row r="84" spans="1:11" ht="18" customHeight="1" thickBot="1" x14ac:dyDescent="0.2">
      <c r="A84" s="360"/>
      <c r="B84" s="361" t="s">
        <v>488</v>
      </c>
      <c r="G84" s="759" t="s">
        <v>658</v>
      </c>
      <c r="H84" s="760"/>
      <c r="I84" s="760"/>
      <c r="K84" s="362"/>
    </row>
    <row r="85" spans="1:11" s="397" customFormat="1" ht="24.75" thickBot="1" x14ac:dyDescent="0.2">
      <c r="B85" s="398" t="s">
        <v>293</v>
      </c>
      <c r="C85" s="399" t="s">
        <v>467</v>
      </c>
      <c r="D85" s="400" t="s">
        <v>468</v>
      </c>
      <c r="E85" s="587" t="s">
        <v>469</v>
      </c>
      <c r="G85" s="759" t="s">
        <v>43</v>
      </c>
      <c r="H85" s="760"/>
      <c r="I85" s="760"/>
    </row>
    <row r="86" spans="1:11" s="404" customFormat="1" ht="18" customHeight="1" thickBot="1" x14ac:dyDescent="0.2">
      <c r="B86" s="605" t="s">
        <v>470</v>
      </c>
      <c r="C86" s="606"/>
      <c r="D86" s="606"/>
      <c r="E86" s="607"/>
      <c r="G86" s="761" t="s">
        <v>659</v>
      </c>
    </row>
    <row r="87" spans="1:11" s="404" customFormat="1" ht="18" customHeight="1" x14ac:dyDescent="0.15">
      <c r="B87" s="608" t="s">
        <v>471</v>
      </c>
      <c r="C87" s="609"/>
      <c r="D87" s="609"/>
      <c r="E87" s="610"/>
    </row>
    <row r="88" spans="1:11" s="404" customFormat="1" ht="18" customHeight="1" x14ac:dyDescent="0.15">
      <c r="B88" s="611"/>
      <c r="C88" s="612" t="s">
        <v>510</v>
      </c>
      <c r="D88" s="597"/>
      <c r="E88" s="598"/>
    </row>
    <row r="89" spans="1:11" s="404" customFormat="1" ht="18" customHeight="1" x14ac:dyDescent="0.15">
      <c r="B89" s="611"/>
      <c r="C89" s="613" t="s">
        <v>510</v>
      </c>
      <c r="D89" s="599"/>
      <c r="E89" s="600"/>
    </row>
    <row r="90" spans="1:11" s="431" customFormat="1" ht="18" customHeight="1" x14ac:dyDescent="0.15">
      <c r="B90" s="614" t="s">
        <v>472</v>
      </c>
      <c r="C90" s="615"/>
      <c r="D90" s="616">
        <f>SUBTOTAL(9,D88:D89)</f>
        <v>0</v>
      </c>
      <c r="E90" s="617">
        <f>SUBTOTAL(9,E88:E89)</f>
        <v>0</v>
      </c>
      <c r="G90" s="404"/>
    </row>
    <row r="91" spans="1:11" s="404" customFormat="1" ht="18" customHeight="1" x14ac:dyDescent="0.15">
      <c r="B91" s="618" t="s">
        <v>473</v>
      </c>
      <c r="C91" s="619"/>
      <c r="D91" s="619"/>
      <c r="E91" s="620"/>
      <c r="G91" s="431"/>
    </row>
    <row r="92" spans="1:11" s="404" customFormat="1" ht="18" customHeight="1" x14ac:dyDescent="0.15">
      <c r="B92" s="413"/>
      <c r="C92" s="621"/>
      <c r="D92" s="601"/>
      <c r="E92" s="602"/>
    </row>
    <row r="93" spans="1:11" s="404" customFormat="1" ht="18" customHeight="1" x14ac:dyDescent="0.15">
      <c r="B93" s="413"/>
      <c r="C93" s="621"/>
      <c r="D93" s="601"/>
      <c r="E93" s="602"/>
    </row>
    <row r="94" spans="1:11" s="431" customFormat="1" ht="18" customHeight="1" x14ac:dyDescent="0.15">
      <c r="B94" s="614" t="s">
        <v>472</v>
      </c>
      <c r="C94" s="615"/>
      <c r="D94" s="616">
        <f>SUBTOTAL(9,D92:D93)</f>
        <v>0</v>
      </c>
      <c r="E94" s="617">
        <f>SUBTOTAL(9,E92:E93)</f>
        <v>0</v>
      </c>
      <c r="G94" s="404"/>
    </row>
    <row r="95" spans="1:11" s="404" customFormat="1" ht="18" customHeight="1" x14ac:dyDescent="0.15">
      <c r="B95" s="608" t="s">
        <v>474</v>
      </c>
      <c r="C95" s="609"/>
      <c r="D95" s="609"/>
      <c r="E95" s="610"/>
      <c r="G95" s="431"/>
    </row>
    <row r="96" spans="1:11" s="404" customFormat="1" ht="18" customHeight="1" x14ac:dyDescent="0.15">
      <c r="B96" s="413"/>
      <c r="C96" s="621"/>
      <c r="D96" s="601"/>
      <c r="E96" s="588"/>
    </row>
    <row r="97" spans="1:11" s="404" customFormat="1" ht="18" customHeight="1" x14ac:dyDescent="0.15">
      <c r="B97" s="413"/>
      <c r="C97" s="621"/>
      <c r="D97" s="601"/>
      <c r="E97" s="588"/>
    </row>
    <row r="98" spans="1:11" s="431" customFormat="1" ht="18" customHeight="1" thickBot="1" x14ac:dyDescent="0.2">
      <c r="B98" s="622" t="s">
        <v>472</v>
      </c>
      <c r="C98" s="623">
        <f>SUBTOTAL(9,C96:C97)</f>
        <v>0</v>
      </c>
      <c r="D98" s="623">
        <f>SUBTOTAL(9,D96:D97)</f>
        <v>0</v>
      </c>
      <c r="E98" s="624"/>
      <c r="G98" s="404"/>
    </row>
    <row r="99" spans="1:11" s="431" customFormat="1" ht="18" customHeight="1" thickBot="1" x14ac:dyDescent="0.2">
      <c r="B99" s="625" t="s">
        <v>475</v>
      </c>
      <c r="C99" s="626">
        <f>SUBTOTAL(9,C86:C98)</f>
        <v>0</v>
      </c>
      <c r="D99" s="626">
        <f>SUBTOTAL(9,D86:D98)</f>
        <v>0</v>
      </c>
      <c r="E99" s="627">
        <f>SUBTOTAL(9,E86:E98)</f>
        <v>0</v>
      </c>
    </row>
    <row r="100" spans="1:11" ht="18" customHeight="1" thickBot="1" x14ac:dyDescent="0.2">
      <c r="A100" s="360"/>
      <c r="B100" s="361" t="s">
        <v>489</v>
      </c>
      <c r="C100" s="361"/>
      <c r="I100" s="362"/>
      <c r="J100" s="362"/>
      <c r="K100" s="362"/>
    </row>
    <row r="101" spans="1:11" s="397" customFormat="1" ht="24.75" thickBot="1" x14ac:dyDescent="0.2">
      <c r="B101" s="398" t="s">
        <v>293</v>
      </c>
      <c r="C101" s="399" t="s">
        <v>477</v>
      </c>
      <c r="D101" s="399" t="s">
        <v>478</v>
      </c>
      <c r="E101" s="399" t="s">
        <v>479</v>
      </c>
      <c r="F101" s="400" t="s">
        <v>468</v>
      </c>
      <c r="G101" s="587" t="s">
        <v>469</v>
      </c>
    </row>
    <row r="102" spans="1:11" s="404" customFormat="1" ht="18" customHeight="1" x14ac:dyDescent="0.15">
      <c r="B102" s="605" t="s">
        <v>470</v>
      </c>
      <c r="C102" s="595"/>
      <c r="D102" s="595"/>
      <c r="E102" s="589">
        <f>MIN(C102:D102)</f>
        <v>0</v>
      </c>
      <c r="F102" s="595"/>
      <c r="G102" s="596"/>
    </row>
    <row r="103" spans="1:11" s="404" customFormat="1" ht="18" customHeight="1" x14ac:dyDescent="0.15">
      <c r="B103" s="629" t="s">
        <v>480</v>
      </c>
      <c r="C103" s="603"/>
      <c r="D103" s="603"/>
      <c r="E103" s="590">
        <f>MIN(C103:D103)</f>
        <v>0</v>
      </c>
      <c r="F103" s="603"/>
      <c r="G103" s="604"/>
    </row>
    <row r="104" spans="1:11" s="404" customFormat="1" ht="18" customHeight="1" x14ac:dyDescent="0.15">
      <c r="B104" s="608" t="s">
        <v>481</v>
      </c>
      <c r="C104" s="609"/>
      <c r="D104" s="609"/>
      <c r="E104" s="609"/>
      <c r="F104" s="609"/>
      <c r="G104" s="610"/>
    </row>
    <row r="105" spans="1:11" s="404" customFormat="1" ht="18" customHeight="1" x14ac:dyDescent="0.15">
      <c r="B105" s="611"/>
      <c r="C105" s="612"/>
      <c r="D105" s="612"/>
      <c r="E105" s="591">
        <f>MIN(C105:D105)</f>
        <v>0</v>
      </c>
      <c r="F105" s="597"/>
      <c r="G105" s="598"/>
    </row>
    <row r="106" spans="1:11" s="404" customFormat="1" ht="18" customHeight="1" x14ac:dyDescent="0.15">
      <c r="B106" s="611"/>
      <c r="C106" s="613"/>
      <c r="D106" s="613"/>
      <c r="E106" s="591">
        <f>MIN(C106:D106)</f>
        <v>0</v>
      </c>
      <c r="F106" s="599"/>
      <c r="G106" s="600"/>
    </row>
    <row r="107" spans="1:11" s="431" customFormat="1" ht="18" customHeight="1" x14ac:dyDescent="0.15">
      <c r="B107" s="614" t="s">
        <v>472</v>
      </c>
      <c r="C107" s="616">
        <f>SUBTOTAL(9,C105:C106)</f>
        <v>0</v>
      </c>
      <c r="D107" s="616">
        <f>SUBTOTAL(9,D105:D106)</f>
        <v>0</v>
      </c>
      <c r="E107" s="616">
        <f>SUBTOTAL(9,E105:E106)</f>
        <v>0</v>
      </c>
      <c r="F107" s="616">
        <f>SUBTOTAL(9,F105:F106)</f>
        <v>0</v>
      </c>
      <c r="G107" s="617">
        <f>SUBTOTAL(9,G105:G106)</f>
        <v>0</v>
      </c>
    </row>
    <row r="108" spans="1:11" s="404" customFormat="1" ht="18" customHeight="1" x14ac:dyDescent="0.15">
      <c r="B108" s="618" t="s">
        <v>482</v>
      </c>
      <c r="C108" s="619"/>
      <c r="D108" s="619"/>
      <c r="E108" s="619"/>
      <c r="F108" s="619"/>
      <c r="G108" s="620"/>
    </row>
    <row r="109" spans="1:11" s="404" customFormat="1" ht="18" customHeight="1" x14ac:dyDescent="0.15">
      <c r="B109" s="413"/>
      <c r="C109" s="621"/>
      <c r="D109" s="621"/>
      <c r="E109" s="591">
        <f>MIN(C109:D109)</f>
        <v>0</v>
      </c>
      <c r="F109" s="593"/>
      <c r="G109" s="594"/>
    </row>
    <row r="110" spans="1:11" s="404" customFormat="1" ht="18" customHeight="1" x14ac:dyDescent="0.15">
      <c r="B110" s="413"/>
      <c r="C110" s="621"/>
      <c r="D110" s="621"/>
      <c r="E110" s="591">
        <f>MIN(C110:D110)</f>
        <v>0</v>
      </c>
      <c r="F110" s="593"/>
      <c r="G110" s="594"/>
    </row>
    <row r="111" spans="1:11" s="431" customFormat="1" ht="18" customHeight="1" thickBot="1" x14ac:dyDescent="0.2">
      <c r="B111" s="632" t="s">
        <v>472</v>
      </c>
      <c r="C111" s="633">
        <f>SUBTOTAL(9,C109:C110)</f>
        <v>0</v>
      </c>
      <c r="D111" s="633">
        <f>SUBTOTAL(9,D109:D110)</f>
        <v>0</v>
      </c>
      <c r="E111" s="633">
        <f>SUBTOTAL(9,E109:E110)</f>
        <v>0</v>
      </c>
      <c r="F111" s="634"/>
      <c r="G111" s="635"/>
    </row>
    <row r="112" spans="1:11" s="431" customFormat="1" ht="18" customHeight="1" thickBot="1" x14ac:dyDescent="0.2">
      <c r="B112" s="625" t="s">
        <v>475</v>
      </c>
      <c r="C112" s="636">
        <f>SUBTOTAL(9,C102:C111)</f>
        <v>0</v>
      </c>
      <c r="D112" s="636">
        <f>SUBTOTAL(9,D102:D111)</f>
        <v>0</v>
      </c>
      <c r="E112" s="636">
        <f>SUBTOTAL(9,E102:E111)</f>
        <v>0</v>
      </c>
      <c r="F112" s="636">
        <f>SUBTOTAL(9,F102:F111)</f>
        <v>0</v>
      </c>
      <c r="G112" s="627">
        <f>SUBTOTAL(9,G102:G111)</f>
        <v>0</v>
      </c>
    </row>
    <row r="113" spans="1:11" ht="18" customHeight="1" thickBot="1" x14ac:dyDescent="0.2">
      <c r="A113" s="360"/>
      <c r="B113" s="361" t="s">
        <v>490</v>
      </c>
      <c r="H113" s="363"/>
      <c r="K113" s="362"/>
    </row>
    <row r="114" spans="1:11" s="397" customFormat="1" ht="24.75" thickBot="1" x14ac:dyDescent="0.2">
      <c r="B114" s="398" t="s">
        <v>293</v>
      </c>
      <c r="C114" s="399" t="s">
        <v>467</v>
      </c>
      <c r="D114" s="400" t="s">
        <v>468</v>
      </c>
      <c r="E114" s="587" t="s">
        <v>469</v>
      </c>
    </row>
    <row r="115" spans="1:11" s="404" customFormat="1" ht="18" customHeight="1" x14ac:dyDescent="0.15">
      <c r="B115" s="1280" t="s">
        <v>485</v>
      </c>
      <c r="C115" s="1281"/>
      <c r="D115" s="1281"/>
      <c r="E115" s="1282"/>
    </row>
    <row r="116" spans="1:11" s="404" customFormat="1" ht="18" customHeight="1" x14ac:dyDescent="0.15">
      <c r="B116" s="413"/>
      <c r="C116" s="621"/>
      <c r="D116" s="601"/>
      <c r="E116" s="602"/>
    </row>
    <row r="117" spans="1:11" s="404" customFormat="1" ht="18" customHeight="1" x14ac:dyDescent="0.15">
      <c r="B117" s="413"/>
      <c r="C117" s="621"/>
      <c r="D117" s="601"/>
      <c r="E117" s="602"/>
    </row>
    <row r="118" spans="1:11" s="431" customFormat="1" ht="18" customHeight="1" x14ac:dyDescent="0.15">
      <c r="B118" s="614" t="s">
        <v>472</v>
      </c>
      <c r="C118" s="615"/>
      <c r="D118" s="616">
        <f>SUBTOTAL(9,D116:D117)</f>
        <v>0</v>
      </c>
      <c r="E118" s="617">
        <f>SUBTOTAL(9,E116:E117)</f>
        <v>0</v>
      </c>
    </row>
    <row r="119" spans="1:11" s="404" customFormat="1" ht="18" customHeight="1" x14ac:dyDescent="0.15">
      <c r="B119" s="1283" t="s">
        <v>486</v>
      </c>
      <c r="C119" s="1284"/>
      <c r="D119" s="1284"/>
      <c r="E119" s="1285"/>
      <c r="G119" s="404" t="s">
        <v>510</v>
      </c>
    </row>
    <row r="120" spans="1:11" s="404" customFormat="1" ht="18" customHeight="1" x14ac:dyDescent="0.15">
      <c r="B120" s="413"/>
      <c r="C120" s="621"/>
      <c r="D120" s="601"/>
      <c r="E120" s="588"/>
    </row>
    <row r="121" spans="1:11" s="404" customFormat="1" ht="18" customHeight="1" x14ac:dyDescent="0.15">
      <c r="B121" s="413"/>
      <c r="C121" s="621"/>
      <c r="D121" s="601"/>
      <c r="E121" s="588"/>
    </row>
    <row r="122" spans="1:11" s="431" customFormat="1" ht="18" customHeight="1" thickBot="1" x14ac:dyDescent="0.2">
      <c r="B122" s="622" t="s">
        <v>472</v>
      </c>
      <c r="C122" s="623">
        <f>SUBTOTAL(9,C120:C121)</f>
        <v>0</v>
      </c>
      <c r="D122" s="623">
        <f>SUBTOTAL(9,D120:D121)</f>
        <v>0</v>
      </c>
      <c r="E122" s="624"/>
    </row>
    <row r="123" spans="1:11" s="431" customFormat="1" ht="18" customHeight="1" thickBot="1" x14ac:dyDescent="0.2">
      <c r="B123" s="625" t="s">
        <v>475</v>
      </c>
      <c r="C123" s="626">
        <f>SUBTOTAL(9,C115:C122)</f>
        <v>0</v>
      </c>
      <c r="D123" s="626">
        <f>SUBTOTAL(9,D115:D122)</f>
        <v>0</v>
      </c>
      <c r="E123" s="627">
        <f>SUBTOTAL(9,E115:E122)</f>
        <v>0</v>
      </c>
    </row>
    <row r="124" spans="1:11" s="431" customFormat="1" ht="18" customHeight="1" thickBot="1" x14ac:dyDescent="0.2">
      <c r="B124" s="625" t="s">
        <v>491</v>
      </c>
      <c r="C124" s="626">
        <f>C99+C112+C123</f>
        <v>0</v>
      </c>
      <c r="D124" s="626">
        <f>D99+F112+D123</f>
        <v>0</v>
      </c>
      <c r="E124" s="627">
        <f>E99+G112+E123</f>
        <v>0</v>
      </c>
    </row>
    <row r="126" spans="1:11" ht="18" customHeight="1" thickBot="1" x14ac:dyDescent="0.2">
      <c r="A126" s="360"/>
      <c r="B126" s="361" t="s">
        <v>492</v>
      </c>
      <c r="C126" s="361"/>
      <c r="I126" s="362"/>
      <c r="J126" s="362"/>
      <c r="K126" s="362"/>
    </row>
    <row r="127" spans="1:11" s="397" customFormat="1" ht="24.75" thickBot="1" x14ac:dyDescent="0.2">
      <c r="B127" s="398" t="s">
        <v>293</v>
      </c>
      <c r="C127" s="399" t="s">
        <v>467</v>
      </c>
      <c r="D127" s="399" t="s">
        <v>478</v>
      </c>
      <c r="E127" s="399" t="s">
        <v>479</v>
      </c>
      <c r="F127" s="400" t="s">
        <v>468</v>
      </c>
      <c r="G127" s="587" t="s">
        <v>469</v>
      </c>
    </row>
    <row r="128" spans="1:11" s="404" customFormat="1" ht="18" customHeight="1" x14ac:dyDescent="0.15">
      <c r="B128" s="639" t="s">
        <v>511</v>
      </c>
      <c r="C128" s="589">
        <f>C29+C86</f>
        <v>0</v>
      </c>
      <c r="D128" s="640"/>
      <c r="E128" s="640"/>
      <c r="F128" s="589">
        <f>D29+D86</f>
        <v>0</v>
      </c>
      <c r="G128" s="641">
        <f>E29+E86</f>
        <v>0</v>
      </c>
      <c r="H128" s="404" t="s">
        <v>512</v>
      </c>
    </row>
    <row r="129" spans="2:11" s="404" customFormat="1" ht="18" customHeight="1" x14ac:dyDescent="0.15">
      <c r="B129" s="642" t="s">
        <v>513</v>
      </c>
      <c r="C129" s="630"/>
      <c r="D129" s="643"/>
      <c r="E129" s="643"/>
      <c r="F129" s="630"/>
      <c r="G129" s="631"/>
      <c r="H129" s="404" t="s">
        <v>514</v>
      </c>
    </row>
    <row r="130" spans="2:11" ht="18" customHeight="1" x14ac:dyDescent="0.15">
      <c r="B130" s="644" t="s">
        <v>515</v>
      </c>
      <c r="C130" s="645">
        <f>C49+C102</f>
        <v>0</v>
      </c>
      <c r="D130" s="645">
        <f>D49+D102</f>
        <v>0</v>
      </c>
      <c r="E130" s="645">
        <f>E49+E102</f>
        <v>0</v>
      </c>
      <c r="F130" s="645">
        <f>F49+F102</f>
        <v>0</v>
      </c>
      <c r="G130" s="646">
        <f>G49+G102</f>
        <v>0</v>
      </c>
      <c r="I130" s="362"/>
      <c r="J130" s="362"/>
      <c r="K130" s="362"/>
    </row>
    <row r="131" spans="2:11" ht="18" customHeight="1" thickBot="1" x14ac:dyDescent="0.2">
      <c r="B131" s="647" t="s">
        <v>516</v>
      </c>
      <c r="C131" s="648"/>
      <c r="D131" s="649">
        <f>IF(E130&gt;F128,E130-F128,0)</f>
        <v>0</v>
      </c>
      <c r="E131" s="649">
        <f>IF(E130&gt;F128,E130-F128,0)</f>
        <v>0</v>
      </c>
      <c r="F131" s="648"/>
      <c r="G131" s="650"/>
      <c r="H131" s="362" t="s">
        <v>517</v>
      </c>
      <c r="I131" s="362"/>
      <c r="J131" s="362"/>
      <c r="K131" s="362"/>
    </row>
  </sheetData>
  <mergeCells count="4">
    <mergeCell ref="B67:E67"/>
    <mergeCell ref="B72:E72"/>
    <mergeCell ref="B115:E115"/>
    <mergeCell ref="B119:E119"/>
  </mergeCells>
  <phoneticPr fontId="8"/>
  <dataValidations count="1">
    <dataValidation type="list" allowBlank="1" showInputMessage="1" showErrorMessage="1" sqref="F68:F70 F73:F79">
      <formula1>$G$68:$G$86</formula1>
    </dataValidation>
  </dataValidations>
  <printOptions gridLinesSet="0"/>
  <pageMargins left="0.78740157480314965" right="0.59055118110236227" top="0.27559055118110237" bottom="0" header="0" footer="0"/>
  <pageSetup paperSize="9" scale="36" orientation="portrait" horizontalDpi="4294967292" verticalDpi="300" r:id="rId1"/>
  <headerFooter alignWithMargins="0">
    <oddHeader>&amp;L&amp;F</oddHeader>
    <oddFooter>&amp;L&amp;A&amp;R&amp;D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4"/>
  <sheetViews>
    <sheetView showGridLines="0" view="pageBreakPreview" zoomScaleNormal="100" zoomScaleSheetLayoutView="100" workbookViewId="0">
      <selection activeCell="F15" sqref="F15:G15"/>
    </sheetView>
  </sheetViews>
  <sheetFormatPr defaultColWidth="9" defaultRowHeight="18" customHeight="1" x14ac:dyDescent="0.15"/>
  <cols>
    <col min="1" max="1" width="1.25" style="1" customWidth="1"/>
    <col min="2" max="10" width="2.125" style="1" customWidth="1"/>
    <col min="11" max="11" width="18.375" style="1" customWidth="1"/>
    <col min="12" max="13" width="7.625" style="1" customWidth="1"/>
    <col min="14" max="14" width="0.625" style="1" customWidth="1"/>
    <col min="15" max="16384" width="9" style="1"/>
  </cols>
  <sheetData>
    <row r="1" spans="1:16" ht="18" customHeight="1" x14ac:dyDescent="0.15">
      <c r="A1" s="1024" t="s">
        <v>62</v>
      </c>
      <c r="B1" s="1024"/>
      <c r="C1" s="1024"/>
      <c r="D1" s="1024"/>
      <c r="E1" s="1024"/>
      <c r="F1" s="1024"/>
      <c r="G1" s="1024"/>
      <c r="H1" s="1024"/>
      <c r="I1" s="1024"/>
      <c r="J1" s="1024"/>
      <c r="K1" s="1024"/>
      <c r="L1" s="1024"/>
      <c r="M1" s="1024"/>
    </row>
    <row r="2" spans="1:16" ht="23.25" customHeight="1" x14ac:dyDescent="0.2">
      <c r="A2" s="1025" t="s">
        <v>63</v>
      </c>
      <c r="B2" s="1025"/>
      <c r="C2" s="1025"/>
      <c r="D2" s="1025"/>
      <c r="E2" s="1025"/>
      <c r="F2" s="1025"/>
      <c r="G2" s="1025"/>
      <c r="H2" s="1025"/>
      <c r="I2" s="1025"/>
      <c r="J2" s="1025"/>
      <c r="K2" s="1025"/>
      <c r="L2" s="1025"/>
      <c r="M2" s="1025"/>
      <c r="N2" s="31"/>
      <c r="O2" s="31"/>
      <c r="P2" s="31"/>
    </row>
    <row r="3" spans="1:16" ht="14.1" customHeight="1" x14ac:dyDescent="0.2">
      <c r="A3" s="1026" t="s">
        <v>64</v>
      </c>
      <c r="B3" s="1027"/>
      <c r="C3" s="1027"/>
      <c r="D3" s="1027"/>
      <c r="E3" s="1027"/>
      <c r="F3" s="1027"/>
      <c r="G3" s="1027"/>
      <c r="H3" s="1027"/>
      <c r="I3" s="1027"/>
      <c r="J3" s="1027"/>
      <c r="K3" s="1027"/>
      <c r="L3" s="1027"/>
      <c r="M3" s="1027"/>
      <c r="N3" s="31"/>
      <c r="O3" s="31"/>
      <c r="P3" s="31"/>
    </row>
    <row r="4" spans="1:16" ht="14.1" customHeight="1" x14ac:dyDescent="0.2">
      <c r="A4" s="1027" t="s">
        <v>253</v>
      </c>
      <c r="B4" s="1027"/>
      <c r="C4" s="1027"/>
      <c r="D4" s="1027"/>
      <c r="E4" s="1027"/>
      <c r="F4" s="1027"/>
      <c r="G4" s="1027"/>
      <c r="H4" s="1027"/>
      <c r="I4" s="1027"/>
      <c r="J4" s="1027"/>
      <c r="K4" s="1027"/>
      <c r="L4" s="1027"/>
      <c r="M4" s="1027"/>
      <c r="N4" s="31"/>
      <c r="O4" s="31"/>
      <c r="P4" s="31"/>
    </row>
    <row r="5" spans="1:16" ht="15.75" customHeight="1" thickBot="1" x14ac:dyDescent="0.25">
      <c r="A5" s="32"/>
      <c r="B5" s="31"/>
      <c r="C5" s="31"/>
      <c r="D5" s="31"/>
      <c r="E5" s="31"/>
      <c r="F5" s="31"/>
      <c r="G5" s="31"/>
      <c r="H5" s="31"/>
      <c r="I5" s="31"/>
      <c r="J5" s="31"/>
      <c r="K5" s="33"/>
      <c r="L5" s="31"/>
      <c r="M5" s="33" t="s">
        <v>1</v>
      </c>
      <c r="N5" s="31"/>
      <c r="O5" s="31"/>
      <c r="P5" s="31"/>
    </row>
    <row r="6" spans="1:16" ht="15.75" customHeight="1" thickBot="1" x14ac:dyDescent="0.25">
      <c r="A6" s="1028" t="s">
        <v>2</v>
      </c>
      <c r="B6" s="1029"/>
      <c r="C6" s="1029"/>
      <c r="D6" s="1029"/>
      <c r="E6" s="1029"/>
      <c r="F6" s="1029"/>
      <c r="G6" s="1029"/>
      <c r="H6" s="1029"/>
      <c r="I6" s="1029"/>
      <c r="J6" s="1029"/>
      <c r="K6" s="1029"/>
      <c r="L6" s="1030" t="s">
        <v>3</v>
      </c>
      <c r="M6" s="1031"/>
      <c r="N6" s="31"/>
      <c r="O6" s="31"/>
      <c r="P6" s="31"/>
    </row>
    <row r="7" spans="1:16" ht="15.75" customHeight="1" x14ac:dyDescent="0.15">
      <c r="A7" s="34"/>
      <c r="B7" s="35" t="s">
        <v>254</v>
      </c>
      <c r="C7" s="35"/>
      <c r="D7" s="29"/>
      <c r="E7" s="35"/>
      <c r="F7" s="35"/>
      <c r="G7" s="35"/>
      <c r="H7" s="35"/>
      <c r="I7" s="36"/>
      <c r="J7" s="36"/>
      <c r="K7" s="36"/>
      <c r="L7" s="1032"/>
      <c r="M7" s="1033"/>
    </row>
    <row r="8" spans="1:16" ht="15.75" customHeight="1" x14ac:dyDescent="0.15">
      <c r="A8" s="34"/>
      <c r="B8" s="35"/>
      <c r="C8" s="35" t="s">
        <v>255</v>
      </c>
      <c r="D8" s="35"/>
      <c r="E8" s="35"/>
      <c r="F8" s="35"/>
      <c r="G8" s="35"/>
      <c r="H8" s="35"/>
      <c r="I8" s="36"/>
      <c r="J8" s="36"/>
      <c r="K8" s="36"/>
      <c r="L8" s="1032"/>
      <c r="M8" s="1033"/>
    </row>
    <row r="9" spans="1:16" ht="15.75" customHeight="1" x14ac:dyDescent="0.15">
      <c r="A9" s="34"/>
      <c r="B9" s="35"/>
      <c r="C9" s="35"/>
      <c r="D9" s="35" t="s">
        <v>65</v>
      </c>
      <c r="E9" s="35"/>
      <c r="F9" s="35"/>
      <c r="G9" s="35"/>
      <c r="H9" s="35"/>
      <c r="I9" s="36"/>
      <c r="J9" s="36"/>
      <c r="K9" s="36"/>
      <c r="L9" s="1032"/>
      <c r="M9" s="1033"/>
      <c r="O9" s="1" t="s">
        <v>256</v>
      </c>
    </row>
    <row r="10" spans="1:16" s="7" customFormat="1" ht="15.75" customHeight="1" x14ac:dyDescent="0.15">
      <c r="A10" s="34"/>
      <c r="B10" s="35"/>
      <c r="C10" s="35"/>
      <c r="D10" s="35"/>
      <c r="E10" s="35" t="s">
        <v>66</v>
      </c>
      <c r="F10" s="35"/>
      <c r="G10" s="35"/>
      <c r="H10" s="35"/>
      <c r="I10" s="36"/>
      <c r="J10" s="36"/>
      <c r="K10" s="36"/>
      <c r="L10" s="1032"/>
      <c r="M10" s="1033"/>
    </row>
    <row r="11" spans="1:16" s="7" customFormat="1" ht="15.75" customHeight="1" x14ac:dyDescent="0.15">
      <c r="A11" s="34"/>
      <c r="B11" s="35"/>
      <c r="C11" s="35"/>
      <c r="D11" s="35"/>
      <c r="E11" s="35" t="s">
        <v>67</v>
      </c>
      <c r="F11" s="35"/>
      <c r="G11" s="35"/>
      <c r="H11" s="35"/>
      <c r="I11" s="36"/>
      <c r="J11" s="36"/>
      <c r="K11" s="36"/>
      <c r="L11" s="1032"/>
      <c r="M11" s="1033"/>
    </row>
    <row r="12" spans="1:16" s="7" customFormat="1" ht="15.75" customHeight="1" x14ac:dyDescent="0.15">
      <c r="A12" s="34"/>
      <c r="B12" s="35"/>
      <c r="C12" s="35"/>
      <c r="D12" s="35"/>
      <c r="E12" s="35" t="s">
        <v>68</v>
      </c>
      <c r="F12" s="35"/>
      <c r="G12" s="35"/>
      <c r="H12" s="35"/>
      <c r="I12" s="36"/>
      <c r="J12" s="36"/>
      <c r="K12" s="36"/>
      <c r="L12" s="1032"/>
      <c r="M12" s="1033"/>
    </row>
    <row r="13" spans="1:16" s="7" customFormat="1" ht="15.75" customHeight="1" x14ac:dyDescent="0.15">
      <c r="A13" s="34"/>
      <c r="B13" s="35"/>
      <c r="C13" s="35"/>
      <c r="D13" s="35"/>
      <c r="E13" s="35" t="s">
        <v>39</v>
      </c>
      <c r="F13" s="35"/>
      <c r="G13" s="35"/>
      <c r="H13" s="35"/>
      <c r="I13" s="36"/>
      <c r="J13" s="36"/>
      <c r="K13" s="36"/>
      <c r="L13" s="1032"/>
      <c r="M13" s="1033"/>
    </row>
    <row r="14" spans="1:16" s="7" customFormat="1" ht="15.75" customHeight="1" x14ac:dyDescent="0.15">
      <c r="A14" s="34"/>
      <c r="B14" s="35"/>
      <c r="C14" s="35"/>
      <c r="D14" s="35" t="s">
        <v>69</v>
      </c>
      <c r="E14" s="35"/>
      <c r="F14" s="35"/>
      <c r="G14" s="35"/>
      <c r="H14" s="35"/>
      <c r="I14" s="36"/>
      <c r="J14" s="36"/>
      <c r="K14" s="36"/>
      <c r="L14" s="1032"/>
      <c r="M14" s="1033"/>
    </row>
    <row r="15" spans="1:16" s="7" customFormat="1" ht="15.75" customHeight="1" x14ac:dyDescent="0.15">
      <c r="A15" s="34"/>
      <c r="B15" s="35"/>
      <c r="C15" s="35"/>
      <c r="D15" s="35"/>
      <c r="E15" s="35" t="s">
        <v>70</v>
      </c>
      <c r="F15" s="35"/>
      <c r="G15" s="35"/>
      <c r="H15" s="35"/>
      <c r="I15" s="36"/>
      <c r="J15" s="36"/>
      <c r="K15" s="36"/>
      <c r="L15" s="1032"/>
      <c r="M15" s="1033"/>
    </row>
    <row r="16" spans="1:16" s="7" customFormat="1" ht="15.75" customHeight="1" x14ac:dyDescent="0.15">
      <c r="A16" s="34"/>
      <c r="B16" s="35"/>
      <c r="C16" s="35"/>
      <c r="D16" s="35"/>
      <c r="E16" s="35" t="s">
        <v>71</v>
      </c>
      <c r="F16" s="35"/>
      <c r="G16" s="35"/>
      <c r="H16" s="35"/>
      <c r="I16" s="36"/>
      <c r="J16" s="36"/>
      <c r="K16" s="36"/>
      <c r="L16" s="1032"/>
      <c r="M16" s="1033"/>
    </row>
    <row r="17" spans="1:23" s="7" customFormat="1" ht="15.75" customHeight="1" x14ac:dyDescent="0.15">
      <c r="A17" s="34"/>
      <c r="B17" s="35"/>
      <c r="C17" s="35"/>
      <c r="D17" s="35"/>
      <c r="E17" s="35" t="s">
        <v>72</v>
      </c>
      <c r="F17" s="35"/>
      <c r="G17" s="35"/>
      <c r="H17" s="35"/>
      <c r="I17" s="36"/>
      <c r="J17" s="36"/>
      <c r="K17" s="36"/>
      <c r="L17" s="1032"/>
      <c r="M17" s="1033"/>
    </row>
    <row r="18" spans="1:23" s="7" customFormat="1" ht="15.75" customHeight="1" x14ac:dyDescent="0.15">
      <c r="A18" s="34"/>
      <c r="B18" s="35"/>
      <c r="C18" s="35"/>
      <c r="D18" s="35"/>
      <c r="E18" s="35" t="s">
        <v>39</v>
      </c>
      <c r="F18" s="35"/>
      <c r="G18" s="35"/>
      <c r="H18" s="35"/>
      <c r="I18" s="36"/>
      <c r="J18" s="36"/>
      <c r="K18" s="36"/>
      <c r="L18" s="1032"/>
      <c r="M18" s="1033"/>
    </row>
    <row r="19" spans="1:23" s="7" customFormat="1" ht="15.75" customHeight="1" x14ac:dyDescent="0.15">
      <c r="A19" s="34"/>
      <c r="B19" s="35"/>
      <c r="C19" s="35"/>
      <c r="D19" s="35" t="s">
        <v>73</v>
      </c>
      <c r="E19" s="35"/>
      <c r="F19" s="35"/>
      <c r="G19" s="35"/>
      <c r="H19" s="35"/>
      <c r="I19" s="36"/>
      <c r="J19" s="36"/>
      <c r="K19" s="36"/>
      <c r="L19" s="1032"/>
      <c r="M19" s="1033"/>
      <c r="P19" s="247"/>
      <c r="Q19" s="247"/>
      <c r="R19" s="247"/>
      <c r="S19" s="247"/>
      <c r="T19" s="37"/>
      <c r="U19" s="37"/>
      <c r="V19" s="37"/>
      <c r="W19" s="37"/>
    </row>
    <row r="20" spans="1:23" s="7" customFormat="1" ht="15.75" customHeight="1" x14ac:dyDescent="0.15">
      <c r="A20" s="34"/>
      <c r="B20" s="35"/>
      <c r="C20" s="35"/>
      <c r="D20" s="29"/>
      <c r="E20" s="29" t="s">
        <v>74</v>
      </c>
      <c r="F20" s="29"/>
      <c r="G20" s="35"/>
      <c r="H20" s="35"/>
      <c r="I20" s="38"/>
      <c r="J20" s="38"/>
      <c r="K20" s="38"/>
      <c r="L20" s="1032"/>
      <c r="M20" s="1033"/>
      <c r="P20" s="247"/>
      <c r="Q20" s="247"/>
      <c r="R20" s="247"/>
      <c r="S20" s="247"/>
      <c r="T20" s="37"/>
      <c r="U20" s="37"/>
      <c r="V20" s="37"/>
      <c r="W20" s="37"/>
    </row>
    <row r="21" spans="1:23" s="7" customFormat="1" ht="15.75" customHeight="1" x14ac:dyDescent="0.15">
      <c r="A21" s="34"/>
      <c r="B21" s="35"/>
      <c r="C21" s="35"/>
      <c r="D21" s="29"/>
      <c r="E21" s="35" t="s">
        <v>75</v>
      </c>
      <c r="F21" s="35"/>
      <c r="G21" s="35"/>
      <c r="H21" s="35"/>
      <c r="I21" s="38"/>
      <c r="J21" s="38"/>
      <c r="K21" s="38"/>
      <c r="L21" s="1032"/>
      <c r="M21" s="1033"/>
      <c r="P21" s="247"/>
      <c r="Q21" s="247"/>
      <c r="R21" s="247"/>
      <c r="S21" s="247"/>
      <c r="T21" s="37"/>
      <c r="U21" s="37"/>
      <c r="V21" s="37"/>
      <c r="W21" s="37"/>
    </row>
    <row r="22" spans="1:23" s="7" customFormat="1" ht="15.75" customHeight="1" x14ac:dyDescent="0.15">
      <c r="A22" s="34"/>
      <c r="B22" s="35"/>
      <c r="C22" s="35"/>
      <c r="D22" s="29"/>
      <c r="E22" s="35" t="s">
        <v>17</v>
      </c>
      <c r="F22" s="35"/>
      <c r="G22" s="35"/>
      <c r="H22" s="35"/>
      <c r="I22" s="38"/>
      <c r="J22" s="38"/>
      <c r="K22" s="38"/>
      <c r="L22" s="1032"/>
      <c r="M22" s="1033"/>
      <c r="P22" s="247"/>
      <c r="Q22" s="247"/>
      <c r="R22" s="247"/>
      <c r="S22" s="247"/>
      <c r="T22" s="37"/>
      <c r="U22" s="37"/>
      <c r="V22" s="37"/>
      <c r="W22" s="37"/>
    </row>
    <row r="23" spans="1:23" s="7" customFormat="1" ht="15.75" customHeight="1" x14ac:dyDescent="0.15">
      <c r="A23" s="34"/>
      <c r="B23" s="35"/>
      <c r="C23" s="39" t="s">
        <v>76</v>
      </c>
      <c r="D23" s="39"/>
      <c r="E23" s="35"/>
      <c r="F23" s="35"/>
      <c r="G23" s="35"/>
      <c r="H23" s="35"/>
      <c r="I23" s="38"/>
      <c r="J23" s="38"/>
      <c r="K23" s="38"/>
      <c r="L23" s="1032"/>
      <c r="M23" s="1033"/>
      <c r="P23" s="247"/>
      <c r="Q23" s="247"/>
      <c r="R23" s="247"/>
      <c r="S23" s="247"/>
      <c r="T23" s="37"/>
      <c r="U23" s="37"/>
      <c r="V23" s="37"/>
      <c r="W23" s="37"/>
    </row>
    <row r="24" spans="1:23" s="7" customFormat="1" ht="15.75" customHeight="1" x14ac:dyDescent="0.15">
      <c r="A24" s="34"/>
      <c r="B24" s="35"/>
      <c r="C24" s="35"/>
      <c r="D24" s="35" t="s">
        <v>77</v>
      </c>
      <c r="E24" s="35"/>
      <c r="F24" s="35"/>
      <c r="G24" s="35"/>
      <c r="H24" s="35"/>
      <c r="I24" s="38"/>
      <c r="J24" s="38"/>
      <c r="K24" s="38"/>
      <c r="L24" s="1032"/>
      <c r="M24" s="1033"/>
      <c r="P24" s="247"/>
      <c r="Q24" s="247"/>
      <c r="R24" s="247"/>
      <c r="S24" s="247"/>
      <c r="T24" s="37"/>
      <c r="U24" s="37"/>
      <c r="V24" s="37"/>
      <c r="W24" s="37"/>
    </row>
    <row r="25" spans="1:23" s="7" customFormat="1" ht="15.75" customHeight="1" x14ac:dyDescent="0.15">
      <c r="A25" s="34"/>
      <c r="B25" s="35"/>
      <c r="C25" s="35"/>
      <c r="D25" s="35" t="s">
        <v>78</v>
      </c>
      <c r="E25" s="35"/>
      <c r="F25" s="35"/>
      <c r="G25" s="35"/>
      <c r="H25" s="35"/>
      <c r="I25" s="38"/>
      <c r="J25" s="38"/>
      <c r="K25" s="38"/>
      <c r="L25" s="1032"/>
      <c r="M25" s="1033"/>
    </row>
    <row r="26" spans="1:23" s="7" customFormat="1" ht="15.75" customHeight="1" x14ac:dyDescent="0.15">
      <c r="A26" s="34"/>
      <c r="B26" s="35"/>
      <c r="C26" s="35"/>
      <c r="D26" s="35" t="s">
        <v>79</v>
      </c>
      <c r="E26" s="35"/>
      <c r="F26" s="35"/>
      <c r="G26" s="35"/>
      <c r="H26" s="35"/>
      <c r="I26" s="38"/>
      <c r="J26" s="38"/>
      <c r="K26" s="38"/>
      <c r="L26" s="1032"/>
      <c r="M26" s="1033"/>
    </row>
    <row r="27" spans="1:23" s="7" customFormat="1" ht="15.75" customHeight="1" x14ac:dyDescent="0.15">
      <c r="A27" s="34"/>
      <c r="B27" s="35"/>
      <c r="C27" s="35"/>
      <c r="D27" s="247" t="s">
        <v>257</v>
      </c>
      <c r="E27" s="247"/>
      <c r="F27" s="247"/>
      <c r="G27" s="247"/>
      <c r="H27" s="247"/>
      <c r="I27" s="37"/>
      <c r="J27" s="37"/>
      <c r="K27" s="37"/>
      <c r="L27" s="1032"/>
      <c r="M27" s="1033"/>
    </row>
    <row r="28" spans="1:23" s="7" customFormat="1" ht="15.75" customHeight="1" x14ac:dyDescent="0.15">
      <c r="A28" s="34"/>
      <c r="B28" s="40" t="s">
        <v>80</v>
      </c>
      <c r="C28" s="40"/>
      <c r="D28" s="247"/>
      <c r="E28" s="247"/>
      <c r="F28" s="247"/>
      <c r="G28" s="247"/>
      <c r="H28" s="247"/>
      <c r="I28" s="37"/>
      <c r="J28" s="37"/>
      <c r="K28" s="37"/>
      <c r="L28" s="1032"/>
      <c r="M28" s="1033"/>
    </row>
    <row r="29" spans="1:23" s="7" customFormat="1" ht="15.75" customHeight="1" x14ac:dyDescent="0.15">
      <c r="A29" s="34"/>
      <c r="B29" s="35"/>
      <c r="C29" s="35" t="s">
        <v>81</v>
      </c>
      <c r="D29" s="41"/>
      <c r="E29" s="35"/>
      <c r="F29" s="35"/>
      <c r="G29" s="35"/>
      <c r="H29" s="35"/>
      <c r="I29" s="42"/>
      <c r="J29" s="42"/>
      <c r="K29" s="42"/>
      <c r="L29" s="1032"/>
      <c r="M29" s="1033"/>
    </row>
    <row r="30" spans="1:23" s="7" customFormat="1" ht="15.75" customHeight="1" x14ac:dyDescent="0.15">
      <c r="A30" s="34"/>
      <c r="B30" s="35"/>
      <c r="C30" s="35" t="s">
        <v>39</v>
      </c>
      <c r="D30" s="35"/>
      <c r="E30" s="29"/>
      <c r="F30" s="35"/>
      <c r="G30" s="35"/>
      <c r="H30" s="35"/>
      <c r="I30" s="42"/>
      <c r="J30" s="42"/>
      <c r="K30" s="42"/>
      <c r="L30" s="1032"/>
      <c r="M30" s="1033"/>
    </row>
    <row r="31" spans="1:23" s="7" customFormat="1" ht="15.75" customHeight="1" x14ac:dyDescent="0.15">
      <c r="A31" s="43" t="s">
        <v>82</v>
      </c>
      <c r="B31" s="44"/>
      <c r="C31" s="44"/>
      <c r="D31" s="44"/>
      <c r="E31" s="45"/>
      <c r="F31" s="45"/>
      <c r="G31" s="45"/>
      <c r="H31" s="45"/>
      <c r="I31" s="46"/>
      <c r="J31" s="46"/>
      <c r="K31" s="46"/>
      <c r="L31" s="47"/>
      <c r="M31" s="285"/>
    </row>
    <row r="32" spans="1:23" s="7" customFormat="1" ht="15.75" customHeight="1" x14ac:dyDescent="0.15">
      <c r="A32" s="34"/>
      <c r="B32" s="35" t="s">
        <v>83</v>
      </c>
      <c r="C32" s="35"/>
      <c r="D32" s="29"/>
      <c r="E32" s="35"/>
      <c r="F32" s="35"/>
      <c r="G32" s="247"/>
      <c r="H32" s="247"/>
      <c r="I32" s="37"/>
      <c r="J32" s="37"/>
      <c r="K32" s="37"/>
      <c r="L32" s="1032"/>
      <c r="M32" s="1033"/>
    </row>
    <row r="33" spans="1:13" s="7" customFormat="1" ht="15.75" customHeight="1" x14ac:dyDescent="0.15">
      <c r="A33" s="34"/>
      <c r="B33" s="35"/>
      <c r="C33" s="29" t="s">
        <v>84</v>
      </c>
      <c r="D33" s="29"/>
      <c r="E33" s="35"/>
      <c r="F33" s="35"/>
      <c r="G33" s="247"/>
      <c r="H33" s="247"/>
      <c r="I33" s="37"/>
      <c r="J33" s="37"/>
      <c r="K33" s="37"/>
      <c r="L33" s="1032"/>
      <c r="M33" s="1033"/>
    </row>
    <row r="34" spans="1:13" s="7" customFormat="1" ht="15.75" customHeight="1" x14ac:dyDescent="0.15">
      <c r="A34" s="34"/>
      <c r="B34" s="35"/>
      <c r="C34" s="39" t="s">
        <v>85</v>
      </c>
      <c r="D34" s="39"/>
      <c r="E34" s="35"/>
      <c r="F34" s="35"/>
      <c r="G34" s="247"/>
      <c r="H34" s="247"/>
      <c r="I34" s="37"/>
      <c r="J34" s="37"/>
      <c r="K34" s="37"/>
      <c r="L34" s="1032"/>
      <c r="M34" s="1033"/>
    </row>
    <row r="35" spans="1:13" s="7" customFormat="1" ht="15.75" customHeight="1" x14ac:dyDescent="0.15">
      <c r="A35" s="34"/>
      <c r="B35" s="35"/>
      <c r="C35" s="29" t="s">
        <v>86</v>
      </c>
      <c r="D35" s="29"/>
      <c r="E35" s="35"/>
      <c r="F35" s="29"/>
      <c r="G35" s="35"/>
      <c r="H35" s="35"/>
      <c r="I35" s="38"/>
      <c r="J35" s="38"/>
      <c r="K35" s="38"/>
      <c r="L35" s="1032"/>
      <c r="M35" s="1033"/>
    </row>
    <row r="36" spans="1:13" s="7" customFormat="1" ht="15.75" customHeight="1" x14ac:dyDescent="0.15">
      <c r="A36" s="34"/>
      <c r="B36" s="35"/>
      <c r="C36" s="35" t="s">
        <v>87</v>
      </c>
      <c r="D36" s="35"/>
      <c r="E36" s="35"/>
      <c r="F36" s="35"/>
      <c r="G36" s="35"/>
      <c r="H36" s="35"/>
      <c r="I36" s="38"/>
      <c r="J36" s="38"/>
      <c r="K36" s="38"/>
      <c r="L36" s="1032"/>
      <c r="M36" s="1033"/>
    </row>
    <row r="37" spans="1:13" s="7" customFormat="1" ht="15.75" customHeight="1" x14ac:dyDescent="0.15">
      <c r="A37" s="34"/>
      <c r="B37" s="35"/>
      <c r="C37" s="35" t="s">
        <v>39</v>
      </c>
      <c r="D37" s="35"/>
      <c r="E37" s="35"/>
      <c r="F37" s="35"/>
      <c r="G37" s="35"/>
      <c r="H37" s="35"/>
      <c r="I37" s="38"/>
      <c r="J37" s="38"/>
      <c r="K37" s="38"/>
      <c r="L37" s="1032"/>
      <c r="M37" s="1033"/>
    </row>
    <row r="38" spans="1:13" s="7" customFormat="1" ht="15.75" customHeight="1" x14ac:dyDescent="0.15">
      <c r="A38" s="34"/>
      <c r="B38" s="35" t="s">
        <v>88</v>
      </c>
      <c r="C38" s="35"/>
      <c r="D38" s="35"/>
      <c r="E38" s="35"/>
      <c r="F38" s="35"/>
      <c r="G38" s="35"/>
      <c r="H38" s="35"/>
      <c r="I38" s="42"/>
      <c r="J38" s="42"/>
      <c r="K38" s="42"/>
      <c r="L38" s="1032"/>
      <c r="M38" s="1033"/>
    </row>
    <row r="39" spans="1:13" s="7" customFormat="1" ht="15.75" customHeight="1" x14ac:dyDescent="0.15">
      <c r="A39" s="34"/>
      <c r="B39" s="35"/>
      <c r="C39" s="35" t="s">
        <v>89</v>
      </c>
      <c r="D39" s="35"/>
      <c r="E39" s="35"/>
      <c r="F39" s="35"/>
      <c r="G39" s="35"/>
      <c r="H39" s="35"/>
      <c r="I39" s="42"/>
      <c r="J39" s="42"/>
      <c r="K39" s="42"/>
      <c r="L39" s="1032"/>
      <c r="M39" s="1033"/>
    </row>
    <row r="40" spans="1:13" s="7" customFormat="1" ht="15.75" customHeight="1" thickBot="1" x14ac:dyDescent="0.2">
      <c r="A40" s="34"/>
      <c r="B40" s="35"/>
      <c r="C40" s="35" t="s">
        <v>17</v>
      </c>
      <c r="D40" s="35"/>
      <c r="E40" s="35"/>
      <c r="F40" s="35"/>
      <c r="G40" s="35"/>
      <c r="H40" s="35"/>
      <c r="I40" s="42"/>
      <c r="J40" s="42"/>
      <c r="K40" s="42"/>
      <c r="L40" s="244"/>
      <c r="M40" s="245"/>
    </row>
    <row r="41" spans="1:13" s="7" customFormat="1" ht="15.75" customHeight="1" thickBot="1" x14ac:dyDescent="0.2">
      <c r="A41" s="48" t="s">
        <v>90</v>
      </c>
      <c r="B41" s="49"/>
      <c r="C41" s="49"/>
      <c r="D41" s="49"/>
      <c r="E41" s="49"/>
      <c r="F41" s="49"/>
      <c r="G41" s="49"/>
      <c r="H41" s="49"/>
      <c r="I41" s="50"/>
      <c r="J41" s="50"/>
      <c r="K41" s="50"/>
      <c r="L41" s="1034"/>
      <c r="M41" s="1035"/>
    </row>
    <row r="42" spans="1:13" s="7" customFormat="1" ht="3.75" customHeight="1" x14ac:dyDescent="0.15">
      <c r="A42" s="51"/>
      <c r="B42" s="51"/>
      <c r="C42" s="51"/>
      <c r="D42" s="52"/>
      <c r="E42" s="52"/>
      <c r="F42" s="52"/>
      <c r="G42" s="52"/>
      <c r="H42" s="52"/>
      <c r="I42" s="53"/>
      <c r="J42" s="53"/>
      <c r="K42" s="53"/>
    </row>
    <row r="43" spans="1:13" s="7" customFormat="1" ht="15.6" customHeight="1" x14ac:dyDescent="0.15">
      <c r="A43" s="35"/>
      <c r="B43" s="35"/>
      <c r="C43" s="54"/>
      <c r="D43" s="54"/>
      <c r="E43" s="54"/>
      <c r="F43" s="54"/>
      <c r="G43" s="54"/>
      <c r="H43" s="54"/>
      <c r="I43" s="42"/>
      <c r="J43" s="42"/>
      <c r="K43" s="42"/>
    </row>
    <row r="44" spans="1:13" s="7" customFormat="1" ht="15.6" customHeight="1" x14ac:dyDescent="0.15">
      <c r="A44" s="35"/>
      <c r="B44" s="35"/>
      <c r="C44" s="35"/>
      <c r="D44" s="54"/>
      <c r="E44" s="54"/>
      <c r="F44" s="54"/>
      <c r="G44" s="54"/>
      <c r="H44" s="54"/>
      <c r="I44" s="42"/>
      <c r="J44" s="42"/>
      <c r="K44" s="42"/>
    </row>
    <row r="45" spans="1:13" s="7" customFormat="1" ht="15.6" customHeight="1" x14ac:dyDescent="0.15"/>
    <row r="46" spans="1:13" s="7" customFormat="1" ht="3.75" customHeight="1" x14ac:dyDescent="0.15"/>
    <row r="47" spans="1:13" s="7" customFormat="1" ht="15.6" customHeight="1" x14ac:dyDescent="0.15"/>
    <row r="48" spans="1:13" s="7" customFormat="1" ht="15.6" customHeight="1" x14ac:dyDescent="0.15"/>
    <row r="49" spans="1:16" s="7" customFormat="1" ht="15.6" customHeight="1" x14ac:dyDescent="0.15"/>
    <row r="50" spans="1:16" s="7" customFormat="1" ht="15.6" customHeight="1" x14ac:dyDescent="0.15"/>
    <row r="51" spans="1:16" s="7" customFormat="1" ht="15.6" customHeight="1" x14ac:dyDescent="0.15"/>
    <row r="52" spans="1:16" s="7" customFormat="1" ht="15.6" customHeight="1" x14ac:dyDescent="0.15">
      <c r="A52" s="6"/>
      <c r="B52" s="6"/>
      <c r="C52" s="6"/>
      <c r="D52" s="6"/>
      <c r="E52" s="6"/>
      <c r="F52" s="6"/>
      <c r="G52" s="6"/>
      <c r="H52" s="6"/>
      <c r="I52" s="6"/>
      <c r="J52" s="6"/>
      <c r="K52" s="6"/>
    </row>
    <row r="53" spans="1:16" s="7" customFormat="1" ht="15.6" customHeight="1" x14ac:dyDescent="0.15">
      <c r="A53" s="1"/>
      <c r="B53" s="1"/>
      <c r="C53" s="1"/>
      <c r="D53" s="1"/>
      <c r="E53" s="1"/>
      <c r="F53" s="1"/>
      <c r="G53" s="1"/>
      <c r="H53" s="1"/>
      <c r="I53" s="1"/>
      <c r="J53" s="1"/>
      <c r="K53" s="1"/>
    </row>
    <row r="54" spans="1:16" s="7" customFormat="1" ht="15.6" customHeight="1" x14ac:dyDescent="0.15">
      <c r="A54" s="1"/>
      <c r="B54" s="1"/>
      <c r="C54" s="1"/>
      <c r="D54" s="1"/>
      <c r="E54" s="1"/>
      <c r="F54" s="1"/>
      <c r="G54" s="1"/>
      <c r="H54" s="1"/>
      <c r="I54" s="1"/>
      <c r="J54" s="1"/>
      <c r="K54" s="1"/>
    </row>
    <row r="55" spans="1:16" s="7" customFormat="1" ht="5.25" customHeight="1" x14ac:dyDescent="0.15"/>
    <row r="56" spans="1:16" s="7" customFormat="1" ht="15.6" customHeight="1" x14ac:dyDescent="0.15"/>
    <row r="57" spans="1:16" s="7" customFormat="1" ht="15.6" customHeight="1" x14ac:dyDescent="0.15"/>
    <row r="58" spans="1:16" s="7" customFormat="1" ht="15.6" customHeight="1" x14ac:dyDescent="0.15"/>
    <row r="59" spans="1:16" s="7" customFormat="1" ht="15.6" customHeight="1" x14ac:dyDescent="0.15"/>
    <row r="60" spans="1:16" s="7" customFormat="1" ht="15.6" customHeight="1" x14ac:dyDescent="0.15"/>
    <row r="61" spans="1:16" s="7" customFormat="1" ht="15.6" customHeight="1" x14ac:dyDescent="0.15"/>
    <row r="62" spans="1:16" s="7" customFormat="1" ht="15.6" customHeight="1" x14ac:dyDescent="0.15"/>
    <row r="63" spans="1:16" s="6" customFormat="1" ht="12.95" customHeight="1" x14ac:dyDescent="0.15">
      <c r="A63" s="7"/>
      <c r="B63" s="7"/>
      <c r="C63" s="7"/>
      <c r="D63" s="7"/>
      <c r="E63" s="7"/>
      <c r="F63" s="7"/>
      <c r="G63" s="7"/>
      <c r="H63" s="7"/>
      <c r="I63" s="7"/>
      <c r="J63" s="7"/>
      <c r="K63" s="7"/>
      <c r="L63" s="7"/>
      <c r="M63" s="7"/>
      <c r="N63" s="7"/>
      <c r="O63" s="7"/>
      <c r="P63" s="7"/>
    </row>
    <row r="64" spans="1:16" ht="18" customHeight="1" x14ac:dyDescent="0.15">
      <c r="A64" s="7"/>
      <c r="B64" s="7"/>
      <c r="C64" s="7"/>
      <c r="D64" s="7"/>
      <c r="E64" s="7"/>
      <c r="F64" s="7"/>
      <c r="G64" s="7"/>
      <c r="H64" s="7"/>
      <c r="I64" s="7"/>
      <c r="J64" s="7"/>
      <c r="K64" s="7"/>
      <c r="L64" s="6"/>
      <c r="M64" s="6"/>
      <c r="N64" s="6"/>
      <c r="O64" s="6"/>
      <c r="P64" s="6"/>
    </row>
    <row r="65" spans="1:16" ht="27" customHeight="1" x14ac:dyDescent="0.15">
      <c r="A65" s="7"/>
      <c r="B65" s="7"/>
      <c r="C65" s="7"/>
      <c r="D65" s="7"/>
      <c r="E65" s="7"/>
      <c r="F65" s="7"/>
      <c r="G65" s="7"/>
      <c r="H65" s="7"/>
      <c r="I65" s="7"/>
      <c r="J65" s="7"/>
      <c r="K65" s="7"/>
    </row>
    <row r="66" spans="1:16" s="7" customFormat="1" ht="18" customHeight="1" x14ac:dyDescent="0.15">
      <c r="L66" s="1"/>
      <c r="M66" s="1"/>
      <c r="N66" s="1"/>
      <c r="O66" s="1"/>
      <c r="P66" s="1"/>
    </row>
    <row r="67" spans="1:16" s="7" customFormat="1" ht="18" customHeight="1" x14ac:dyDescent="0.15"/>
    <row r="68" spans="1:16" s="7" customFormat="1" ht="18" customHeight="1" x14ac:dyDescent="0.15"/>
    <row r="69" spans="1:16" s="7" customFormat="1" ht="18" customHeight="1" x14ac:dyDescent="0.15"/>
    <row r="70" spans="1:16" s="7" customFormat="1" ht="18" customHeight="1" x14ac:dyDescent="0.15"/>
    <row r="71" spans="1:16" s="7" customFormat="1" ht="18" customHeight="1" x14ac:dyDescent="0.15"/>
    <row r="72" spans="1:16" s="7" customFormat="1" ht="18" customHeight="1" x14ac:dyDescent="0.15"/>
    <row r="73" spans="1:16" s="7" customFormat="1" ht="18" customHeight="1" x14ac:dyDescent="0.15"/>
    <row r="74" spans="1:16" s="7" customFormat="1" ht="18" customHeight="1" x14ac:dyDescent="0.15"/>
    <row r="75" spans="1:16" s="7" customFormat="1" ht="18" customHeight="1" x14ac:dyDescent="0.15"/>
    <row r="76" spans="1:16" s="7" customFormat="1" ht="18" customHeight="1" x14ac:dyDescent="0.15"/>
    <row r="77" spans="1:16" s="7" customFormat="1" ht="18" customHeight="1" x14ac:dyDescent="0.15"/>
    <row r="78" spans="1:16" s="7" customFormat="1" ht="18" customHeight="1" x14ac:dyDescent="0.15"/>
    <row r="79" spans="1:16" s="7" customFormat="1" ht="18" customHeight="1" x14ac:dyDescent="0.15"/>
    <row r="80" spans="1:16" s="7" customFormat="1" ht="18" customHeight="1" x14ac:dyDescent="0.15"/>
    <row r="81" spans="1:11" s="7" customFormat="1" ht="18" customHeight="1" x14ac:dyDescent="0.15"/>
    <row r="82" spans="1:11" s="7" customFormat="1" ht="18" customHeight="1" x14ac:dyDescent="0.15"/>
    <row r="83" spans="1:11" s="7" customFormat="1" ht="18" customHeight="1" x14ac:dyDescent="0.15"/>
    <row r="84" spans="1:11" s="7" customFormat="1" ht="18" customHeight="1" x14ac:dyDescent="0.15"/>
    <row r="85" spans="1:11" s="7" customFormat="1" ht="18" customHeight="1" x14ac:dyDescent="0.15"/>
    <row r="86" spans="1:11" s="7" customFormat="1" ht="18" customHeight="1" x14ac:dyDescent="0.15">
      <c r="A86" s="28"/>
      <c r="B86" s="28"/>
      <c r="C86" s="28"/>
      <c r="D86" s="28"/>
      <c r="E86" s="28"/>
      <c r="F86" s="28"/>
      <c r="G86" s="28"/>
      <c r="H86" s="28"/>
      <c r="I86" s="28"/>
      <c r="J86" s="28"/>
      <c r="K86" s="28"/>
    </row>
    <row r="87" spans="1:11" s="7" customFormat="1" ht="18" customHeight="1" x14ac:dyDescent="0.15">
      <c r="A87" s="6"/>
      <c r="B87" s="6"/>
      <c r="C87" s="6"/>
      <c r="D87" s="6"/>
      <c r="E87" s="6"/>
      <c r="F87" s="6"/>
      <c r="G87" s="6"/>
      <c r="H87" s="6"/>
      <c r="I87" s="6"/>
      <c r="J87" s="6"/>
      <c r="K87" s="6"/>
    </row>
    <row r="88" spans="1:11" s="7" customFormat="1" ht="18" customHeight="1" x14ac:dyDescent="0.15">
      <c r="A88" s="1"/>
      <c r="B88" s="1"/>
      <c r="C88" s="1"/>
      <c r="D88" s="1"/>
      <c r="E88" s="1"/>
      <c r="F88" s="1"/>
      <c r="G88" s="1"/>
      <c r="H88" s="1"/>
      <c r="I88" s="1"/>
      <c r="J88" s="1"/>
      <c r="K88" s="1"/>
    </row>
    <row r="89" spans="1:11" s="7" customFormat="1" ht="18" customHeight="1" x14ac:dyDescent="0.15">
      <c r="A89" s="1"/>
      <c r="B89" s="1"/>
      <c r="C89" s="1"/>
      <c r="D89" s="1"/>
      <c r="E89" s="1"/>
      <c r="F89" s="1"/>
      <c r="G89" s="1"/>
      <c r="H89" s="1"/>
      <c r="I89" s="1"/>
      <c r="J89" s="1"/>
      <c r="K89" s="1"/>
    </row>
    <row r="90" spans="1:11" s="7" customFormat="1" ht="18" customHeight="1" x14ac:dyDescent="0.15"/>
    <row r="91" spans="1:11" s="7" customFormat="1" ht="18" customHeight="1" x14ac:dyDescent="0.15"/>
    <row r="92" spans="1:11" s="7" customFormat="1" ht="18" customHeight="1" x14ac:dyDescent="0.15"/>
    <row r="93" spans="1:11" s="7" customFormat="1" ht="18" customHeight="1" x14ac:dyDescent="0.15"/>
    <row r="94" spans="1:11" s="7" customFormat="1" ht="18" customHeight="1" x14ac:dyDescent="0.15"/>
    <row r="95" spans="1:11" s="7" customFormat="1" ht="18" customHeight="1" x14ac:dyDescent="0.15"/>
    <row r="96" spans="1:11" s="7" customFormat="1" ht="18" customHeight="1" x14ac:dyDescent="0.15"/>
    <row r="97" spans="1:16" s="28" customFormat="1" ht="18" customHeight="1" x14ac:dyDescent="0.15">
      <c r="A97" s="7"/>
      <c r="B97" s="7"/>
      <c r="C97" s="7"/>
      <c r="D97" s="7"/>
      <c r="E97" s="7"/>
      <c r="F97" s="7"/>
      <c r="G97" s="7"/>
      <c r="H97" s="7"/>
      <c r="I97" s="7"/>
      <c r="J97" s="7"/>
      <c r="K97" s="7"/>
      <c r="L97" s="7"/>
      <c r="M97" s="7"/>
      <c r="N97" s="7"/>
      <c r="O97" s="7"/>
      <c r="P97" s="7"/>
    </row>
    <row r="98" spans="1:16" s="6" customFormat="1" ht="12.95" customHeight="1" x14ac:dyDescent="0.15">
      <c r="A98" s="7"/>
      <c r="B98" s="7"/>
      <c r="C98" s="7"/>
      <c r="D98" s="7"/>
      <c r="E98" s="7"/>
      <c r="F98" s="7"/>
      <c r="G98" s="7"/>
      <c r="H98" s="7"/>
      <c r="I98" s="7"/>
      <c r="J98" s="7"/>
      <c r="K98" s="7"/>
      <c r="L98" s="28"/>
      <c r="M98" s="28"/>
      <c r="N98" s="28"/>
      <c r="O98" s="28"/>
      <c r="P98" s="28"/>
    </row>
    <row r="99" spans="1:16" ht="18" customHeight="1" x14ac:dyDescent="0.15">
      <c r="A99" s="7"/>
      <c r="B99" s="7"/>
      <c r="C99" s="7"/>
      <c r="D99" s="7"/>
      <c r="E99" s="7"/>
      <c r="F99" s="7"/>
      <c r="G99" s="7"/>
      <c r="H99" s="7"/>
      <c r="I99" s="7"/>
      <c r="J99" s="7"/>
      <c r="K99" s="7"/>
      <c r="L99" s="6"/>
      <c r="M99" s="6"/>
      <c r="N99" s="6"/>
      <c r="O99" s="6"/>
      <c r="P99" s="6"/>
    </row>
    <row r="100" spans="1:16" ht="27" customHeight="1" x14ac:dyDescent="0.15">
      <c r="A100" s="7"/>
      <c r="B100" s="7"/>
      <c r="C100" s="7"/>
      <c r="D100" s="7"/>
      <c r="E100" s="7"/>
      <c r="F100" s="7"/>
      <c r="G100" s="7"/>
      <c r="H100" s="7"/>
      <c r="I100" s="7"/>
      <c r="J100" s="7"/>
      <c r="K100" s="7"/>
    </row>
    <row r="101" spans="1:16" s="7" customFormat="1" ht="18" customHeight="1" x14ac:dyDescent="0.15">
      <c r="L101" s="1"/>
      <c r="M101" s="1"/>
      <c r="N101" s="1"/>
      <c r="O101" s="1"/>
      <c r="P101" s="1"/>
    </row>
    <row r="102" spans="1:16" s="7" customFormat="1" ht="18" customHeight="1" x14ac:dyDescent="0.15"/>
    <row r="103" spans="1:16" s="7" customFormat="1" ht="18" customHeight="1" x14ac:dyDescent="0.15"/>
    <row r="104" spans="1:16" s="7" customFormat="1" ht="18" customHeight="1" x14ac:dyDescent="0.15"/>
    <row r="105" spans="1:16" s="7" customFormat="1" ht="18" customHeight="1" x14ac:dyDescent="0.15"/>
    <row r="106" spans="1:16" s="7" customFormat="1" ht="18" customHeight="1" x14ac:dyDescent="0.15"/>
    <row r="107" spans="1:16" s="7" customFormat="1" ht="18" customHeight="1" x14ac:dyDescent="0.15"/>
    <row r="108" spans="1:16" s="7" customFormat="1" ht="18" customHeight="1" x14ac:dyDescent="0.15"/>
    <row r="109" spans="1:16" s="7" customFormat="1" ht="18" customHeight="1" x14ac:dyDescent="0.15"/>
    <row r="110" spans="1:16" s="7" customFormat="1" ht="18" customHeight="1" x14ac:dyDescent="0.15"/>
    <row r="111" spans="1:16" s="7" customFormat="1" ht="18" customHeight="1" x14ac:dyDescent="0.15"/>
    <row r="112" spans="1:16" s="7" customFormat="1" ht="18" customHeight="1" x14ac:dyDescent="0.15"/>
    <row r="113" spans="1:11" s="7" customFormat="1" ht="18" customHeight="1" x14ac:dyDescent="0.15"/>
    <row r="114" spans="1:11" s="7" customFormat="1" ht="18" customHeight="1" x14ac:dyDescent="0.15"/>
    <row r="115" spans="1:11" s="7" customFormat="1" ht="18" customHeight="1" x14ac:dyDescent="0.15"/>
    <row r="116" spans="1:11" s="7" customFormat="1" ht="18" customHeight="1" x14ac:dyDescent="0.15"/>
    <row r="117" spans="1:11" s="7" customFormat="1" ht="18" customHeight="1" x14ac:dyDescent="0.15"/>
    <row r="118" spans="1:11" s="7" customFormat="1" ht="18" customHeight="1" x14ac:dyDescent="0.15"/>
    <row r="119" spans="1:11" s="7" customFormat="1" ht="18" customHeight="1" x14ac:dyDescent="0.15"/>
    <row r="120" spans="1:11" s="7" customFormat="1" ht="18" customHeight="1" x14ac:dyDescent="0.15"/>
    <row r="121" spans="1:11" s="7" customFormat="1" ht="18" customHeight="1" x14ac:dyDescent="0.15"/>
    <row r="122" spans="1:11" s="7" customFormat="1" ht="18" customHeight="1" x14ac:dyDescent="0.15"/>
    <row r="123" spans="1:11" s="7" customFormat="1" ht="18" customHeight="1" x14ac:dyDescent="0.15"/>
    <row r="124" spans="1:11" s="7" customFormat="1" ht="18" customHeight="1" x14ac:dyDescent="0.15"/>
    <row r="125" spans="1:11" s="7" customFormat="1" ht="18" customHeight="1" x14ac:dyDescent="0.15"/>
    <row r="126" spans="1:11" s="7" customFormat="1" ht="18" customHeight="1" x14ac:dyDescent="0.15"/>
    <row r="127" spans="1:11" s="7" customFormat="1" ht="18" customHeight="1" x14ac:dyDescent="0.15"/>
    <row r="128" spans="1:11" s="7" customFormat="1" ht="18" customHeight="1" x14ac:dyDescent="0.15">
      <c r="A128" s="28"/>
      <c r="B128" s="28"/>
      <c r="C128" s="28"/>
      <c r="D128" s="28"/>
      <c r="E128" s="28"/>
      <c r="F128" s="28"/>
      <c r="G128" s="28"/>
      <c r="H128" s="28"/>
      <c r="I128" s="28"/>
      <c r="J128" s="28"/>
      <c r="K128" s="28"/>
    </row>
    <row r="129" spans="1:16" s="7" customFormat="1" ht="18" customHeight="1" x14ac:dyDescent="0.15">
      <c r="A129" s="6"/>
      <c r="B129" s="6"/>
      <c r="C129" s="6"/>
      <c r="D129" s="6"/>
      <c r="E129" s="6"/>
      <c r="F129" s="6"/>
      <c r="G129" s="6"/>
      <c r="H129" s="6"/>
      <c r="I129" s="6"/>
      <c r="J129" s="6"/>
      <c r="K129" s="6"/>
    </row>
    <row r="130" spans="1:16" s="7" customFormat="1" ht="18" customHeight="1" x14ac:dyDescent="0.15">
      <c r="A130" s="1"/>
      <c r="B130" s="1"/>
      <c r="C130" s="1"/>
      <c r="D130" s="1"/>
      <c r="E130" s="1"/>
      <c r="F130" s="1"/>
      <c r="G130" s="1"/>
      <c r="H130" s="1"/>
      <c r="I130" s="1"/>
      <c r="J130" s="1"/>
      <c r="K130" s="1"/>
    </row>
    <row r="131" spans="1:16" s="7" customFormat="1" ht="18" customHeight="1" x14ac:dyDescent="0.15">
      <c r="A131" s="1"/>
      <c r="B131" s="1"/>
      <c r="C131" s="1"/>
      <c r="D131" s="1"/>
      <c r="E131" s="1"/>
      <c r="F131" s="1"/>
      <c r="G131" s="1"/>
      <c r="H131" s="1"/>
      <c r="I131" s="1"/>
      <c r="J131" s="1"/>
      <c r="K131" s="1"/>
    </row>
    <row r="132" spans="1:16" s="7" customFormat="1" ht="18" customHeight="1" x14ac:dyDescent="0.15"/>
    <row r="133" spans="1:16" s="7" customFormat="1" ht="18" customHeight="1" x14ac:dyDescent="0.15"/>
    <row r="134" spans="1:16" s="7" customFormat="1" ht="18" customHeight="1" x14ac:dyDescent="0.15"/>
    <row r="135" spans="1:16" s="7" customFormat="1" ht="18" customHeight="1" x14ac:dyDescent="0.15"/>
    <row r="136" spans="1:16" s="7" customFormat="1" ht="18" customHeight="1" x14ac:dyDescent="0.15"/>
    <row r="137" spans="1:16" s="7" customFormat="1" ht="18" customHeight="1" x14ac:dyDescent="0.15"/>
    <row r="138" spans="1:16" s="7" customFormat="1" ht="18" customHeight="1" x14ac:dyDescent="0.15"/>
    <row r="139" spans="1:16" s="28" customFormat="1" ht="18" customHeight="1" x14ac:dyDescent="0.15">
      <c r="A139" s="7"/>
      <c r="B139" s="7"/>
      <c r="C139" s="7"/>
      <c r="D139" s="7"/>
      <c r="E139" s="7"/>
      <c r="F139" s="7"/>
      <c r="G139" s="7"/>
      <c r="H139" s="7"/>
      <c r="I139" s="7"/>
      <c r="J139" s="7"/>
      <c r="K139" s="7"/>
      <c r="L139" s="7"/>
      <c r="M139" s="7"/>
      <c r="N139" s="7"/>
      <c r="O139" s="7"/>
      <c r="P139" s="7"/>
    </row>
    <row r="140" spans="1:16" s="6" customFormat="1" ht="12.95" customHeight="1" x14ac:dyDescent="0.15">
      <c r="A140" s="7"/>
      <c r="B140" s="7"/>
      <c r="C140" s="7"/>
      <c r="D140" s="7"/>
      <c r="E140" s="7"/>
      <c r="F140" s="7"/>
      <c r="G140" s="7"/>
      <c r="H140" s="7"/>
      <c r="I140" s="7"/>
      <c r="J140" s="7"/>
      <c r="K140" s="7"/>
      <c r="L140" s="28"/>
      <c r="M140" s="28"/>
      <c r="N140" s="28"/>
      <c r="O140" s="28"/>
      <c r="P140" s="28"/>
    </row>
    <row r="141" spans="1:16" ht="18" customHeight="1" x14ac:dyDescent="0.15">
      <c r="A141" s="7"/>
      <c r="B141" s="7"/>
      <c r="C141" s="7"/>
      <c r="D141" s="7"/>
      <c r="E141" s="7"/>
      <c r="F141" s="7"/>
      <c r="G141" s="7"/>
      <c r="H141" s="7"/>
      <c r="I141" s="7"/>
      <c r="J141" s="7"/>
      <c r="K141" s="7"/>
      <c r="L141" s="6"/>
      <c r="M141" s="6"/>
      <c r="N141" s="6"/>
      <c r="O141" s="6"/>
      <c r="P141" s="6"/>
    </row>
    <row r="142" spans="1:16" ht="27" customHeight="1" x14ac:dyDescent="0.15">
      <c r="A142" s="7"/>
      <c r="B142" s="7"/>
      <c r="C142" s="7"/>
      <c r="D142" s="7"/>
      <c r="E142" s="7"/>
      <c r="F142" s="7"/>
      <c r="G142" s="7"/>
      <c r="H142" s="7"/>
      <c r="I142" s="7"/>
      <c r="J142" s="7"/>
      <c r="K142" s="7"/>
    </row>
    <row r="143" spans="1:16" s="7" customFormat="1" ht="14.45" customHeight="1" x14ac:dyDescent="0.15">
      <c r="L143" s="1"/>
      <c r="M143" s="1"/>
      <c r="N143" s="1"/>
      <c r="O143" s="1"/>
      <c r="P143" s="1"/>
    </row>
    <row r="144" spans="1:16" s="7" customFormat="1" ht="14.45" customHeight="1" x14ac:dyDescent="0.15"/>
    <row r="145" s="7" customFormat="1" ht="14.45" customHeight="1" x14ac:dyDescent="0.15"/>
    <row r="146" s="7" customFormat="1" ht="14.45" customHeight="1" x14ac:dyDescent="0.15"/>
    <row r="147" s="7" customFormat="1" ht="14.45" customHeight="1" x14ac:dyDescent="0.15"/>
    <row r="148" s="7" customFormat="1" ht="14.45" customHeight="1" x14ac:dyDescent="0.15"/>
    <row r="149" s="7" customFormat="1" ht="14.45" customHeight="1" x14ac:dyDescent="0.15"/>
    <row r="150" s="7" customFormat="1" ht="14.45" customHeight="1" x14ac:dyDescent="0.15"/>
    <row r="151" s="7" customFormat="1" ht="14.45" customHeight="1" x14ac:dyDescent="0.15"/>
    <row r="152" s="7" customFormat="1" ht="14.45" customHeight="1" x14ac:dyDescent="0.15"/>
    <row r="153" s="7" customFormat="1" ht="14.45" customHeight="1" x14ac:dyDescent="0.15"/>
    <row r="154" s="7" customFormat="1" ht="14.45" customHeight="1" x14ac:dyDescent="0.15"/>
    <row r="155" s="7" customFormat="1" ht="14.45" customHeight="1" x14ac:dyDescent="0.15"/>
    <row r="156" s="7" customFormat="1" ht="14.45" customHeight="1" x14ac:dyDescent="0.15"/>
    <row r="157" s="7" customFormat="1" ht="14.45" customHeight="1" x14ac:dyDescent="0.15"/>
    <row r="158" s="7" customFormat="1" ht="14.45" customHeight="1" x14ac:dyDescent="0.15"/>
    <row r="159" s="7" customFormat="1" ht="14.45" customHeight="1" x14ac:dyDescent="0.15"/>
    <row r="160" s="7" customFormat="1" ht="14.45" customHeight="1" x14ac:dyDescent="0.15"/>
    <row r="161" s="7" customFormat="1" ht="14.45" customHeight="1" x14ac:dyDescent="0.15"/>
    <row r="162" s="7" customFormat="1" ht="14.45" customHeight="1" x14ac:dyDescent="0.15"/>
    <row r="163" s="7" customFormat="1" ht="14.45" customHeight="1" x14ac:dyDescent="0.15"/>
    <row r="164" s="7" customFormat="1" ht="14.45" customHeight="1" x14ac:dyDescent="0.15"/>
    <row r="165" s="7" customFormat="1" ht="14.45" customHeight="1" x14ac:dyDescent="0.15"/>
    <row r="166" s="7" customFormat="1" ht="14.45" customHeight="1" x14ac:dyDescent="0.15"/>
    <row r="167" s="7" customFormat="1" ht="14.45" customHeight="1" x14ac:dyDescent="0.15"/>
    <row r="168" s="7" customFormat="1" ht="14.45" customHeight="1" x14ac:dyDescent="0.15"/>
    <row r="169" s="7" customFormat="1" ht="14.45" customHeight="1" x14ac:dyDescent="0.15"/>
    <row r="170" s="7" customFormat="1" ht="14.45" customHeight="1" x14ac:dyDescent="0.15"/>
    <row r="171" s="7" customFormat="1" ht="14.45" customHeight="1" x14ac:dyDescent="0.15"/>
    <row r="172" s="7" customFormat="1" ht="14.45" customHeight="1" x14ac:dyDescent="0.15"/>
    <row r="173" s="7" customFormat="1" ht="14.45" customHeight="1" x14ac:dyDescent="0.15"/>
    <row r="174" s="7" customFormat="1" ht="14.45" customHeight="1" x14ac:dyDescent="0.15"/>
    <row r="175" s="7" customFormat="1" ht="14.45" customHeight="1" x14ac:dyDescent="0.15"/>
    <row r="176" s="7" customFormat="1" ht="14.45" customHeight="1" x14ac:dyDescent="0.15"/>
    <row r="177" spans="1:11" s="7" customFormat="1" ht="14.45" customHeight="1" x14ac:dyDescent="0.15"/>
    <row r="178" spans="1:11" s="7" customFormat="1" ht="14.45" customHeight="1" x14ac:dyDescent="0.15"/>
    <row r="179" spans="1:11" s="7" customFormat="1" ht="14.45" customHeight="1" x14ac:dyDescent="0.15"/>
    <row r="180" spans="1:11" s="7" customFormat="1" ht="14.45" customHeight="1" x14ac:dyDescent="0.15"/>
    <row r="181" spans="1:11" s="7" customFormat="1" ht="14.45" customHeight="1" x14ac:dyDescent="0.15"/>
    <row r="182" spans="1:11" s="7" customFormat="1" ht="14.45" customHeight="1" x14ac:dyDescent="0.15">
      <c r="A182" s="29"/>
      <c r="B182" s="29"/>
      <c r="C182" s="29"/>
      <c r="D182" s="29"/>
      <c r="E182" s="29"/>
      <c r="F182" s="29"/>
      <c r="G182" s="29"/>
      <c r="H182" s="29"/>
      <c r="I182" s="29"/>
      <c r="J182" s="29"/>
      <c r="K182" s="29"/>
    </row>
    <row r="183" spans="1:11" s="7" customFormat="1" ht="14.45" customHeight="1" x14ac:dyDescent="0.15">
      <c r="A183" s="6"/>
      <c r="B183" s="6"/>
      <c r="C183" s="6"/>
      <c r="D183" s="6"/>
      <c r="E183" s="6"/>
      <c r="F183" s="6"/>
      <c r="G183" s="6"/>
      <c r="H183" s="6"/>
      <c r="I183" s="6"/>
      <c r="J183" s="6"/>
      <c r="K183" s="6"/>
    </row>
    <row r="184" spans="1:11" s="7" customFormat="1" ht="14.45" customHeight="1" x14ac:dyDescent="0.15">
      <c r="A184" s="1"/>
      <c r="B184" s="1"/>
      <c r="C184" s="1"/>
      <c r="D184" s="1"/>
      <c r="E184" s="1"/>
      <c r="F184" s="1"/>
      <c r="G184" s="1"/>
      <c r="H184" s="1"/>
      <c r="I184" s="1"/>
      <c r="J184" s="1"/>
      <c r="K184" s="1"/>
    </row>
    <row r="185" spans="1:11" s="7" customFormat="1" ht="14.45" customHeight="1" x14ac:dyDescent="0.15">
      <c r="A185" s="1"/>
      <c r="B185" s="1"/>
      <c r="C185" s="1"/>
      <c r="D185" s="1"/>
      <c r="E185" s="1"/>
      <c r="F185" s="1"/>
      <c r="G185" s="1"/>
      <c r="H185" s="1"/>
      <c r="I185" s="1"/>
      <c r="J185" s="1"/>
      <c r="K185" s="1"/>
    </row>
    <row r="186" spans="1:11" s="7" customFormat="1" ht="14.45" customHeight="1" x14ac:dyDescent="0.15"/>
    <row r="187" spans="1:11" s="7" customFormat="1" ht="14.45" customHeight="1" x14ac:dyDescent="0.15"/>
    <row r="188" spans="1:11" s="7" customFormat="1" ht="14.45" customHeight="1" x14ac:dyDescent="0.15"/>
    <row r="189" spans="1:11" s="7" customFormat="1" ht="14.45" customHeight="1" x14ac:dyDescent="0.15"/>
    <row r="190" spans="1:11" s="7" customFormat="1" ht="14.45" customHeight="1" x14ac:dyDescent="0.15"/>
    <row r="191" spans="1:11" s="7" customFormat="1" ht="14.45" customHeight="1" x14ac:dyDescent="0.15"/>
    <row r="192" spans="1:11" s="7" customFormat="1" ht="14.45" customHeight="1" x14ac:dyDescent="0.15"/>
    <row r="193" spans="1:16" s="29" customFormat="1" ht="14.45" customHeight="1" x14ac:dyDescent="0.15">
      <c r="A193" s="7"/>
      <c r="B193" s="7"/>
      <c r="C193" s="7"/>
      <c r="D193" s="7"/>
      <c r="E193" s="7"/>
      <c r="F193" s="7"/>
      <c r="G193" s="7"/>
      <c r="H193" s="7"/>
      <c r="I193" s="7"/>
      <c r="J193" s="7"/>
      <c r="K193" s="7"/>
      <c r="L193" s="7"/>
      <c r="M193" s="7"/>
      <c r="N193" s="7"/>
      <c r="O193" s="7"/>
      <c r="P193" s="7"/>
    </row>
    <row r="194" spans="1:16" s="6" customFormat="1" ht="12.95" customHeight="1" x14ac:dyDescent="0.15">
      <c r="A194" s="7"/>
      <c r="B194" s="7"/>
      <c r="C194" s="7"/>
      <c r="D194" s="7"/>
      <c r="E194" s="7"/>
      <c r="F194" s="7"/>
      <c r="G194" s="7"/>
      <c r="H194" s="7"/>
      <c r="I194" s="7"/>
      <c r="J194" s="7"/>
      <c r="K194" s="7"/>
      <c r="L194" s="29"/>
      <c r="M194" s="29"/>
      <c r="N194" s="29"/>
      <c r="O194" s="29"/>
      <c r="P194" s="29"/>
    </row>
    <row r="195" spans="1:16" ht="18" customHeight="1" x14ac:dyDescent="0.15">
      <c r="A195" s="7"/>
      <c r="B195" s="7"/>
      <c r="C195" s="7"/>
      <c r="D195" s="7"/>
      <c r="E195" s="7"/>
      <c r="F195" s="7"/>
      <c r="G195" s="7"/>
      <c r="H195" s="7"/>
      <c r="I195" s="7"/>
      <c r="J195" s="7"/>
      <c r="K195" s="7"/>
      <c r="L195" s="6"/>
      <c r="M195" s="6"/>
      <c r="N195" s="6"/>
      <c r="O195" s="6"/>
      <c r="P195" s="6"/>
    </row>
    <row r="196" spans="1:16" ht="27" customHeight="1" x14ac:dyDescent="0.15">
      <c r="A196" s="7"/>
      <c r="B196" s="7"/>
      <c r="C196" s="7"/>
      <c r="D196" s="7"/>
      <c r="E196" s="7"/>
      <c r="F196" s="7"/>
      <c r="G196" s="7"/>
      <c r="H196" s="7"/>
      <c r="I196" s="7"/>
      <c r="J196" s="7"/>
      <c r="K196" s="7"/>
    </row>
    <row r="197" spans="1:16" s="7" customFormat="1" ht="13.9" customHeight="1" x14ac:dyDescent="0.15">
      <c r="L197" s="1"/>
      <c r="M197" s="1"/>
      <c r="N197" s="1"/>
      <c r="O197" s="1"/>
      <c r="P197" s="1"/>
    </row>
    <row r="198" spans="1:16" s="7" customFormat="1" ht="13.9" customHeight="1" x14ac:dyDescent="0.15"/>
    <row r="199" spans="1:16" s="7" customFormat="1" ht="13.9" customHeight="1" x14ac:dyDescent="0.15"/>
    <row r="200" spans="1:16" s="7" customFormat="1" ht="13.9" customHeight="1" x14ac:dyDescent="0.15"/>
    <row r="201" spans="1:16" s="7" customFormat="1" ht="13.9" customHeight="1" x14ac:dyDescent="0.15"/>
    <row r="202" spans="1:16" s="7" customFormat="1" ht="13.9" customHeight="1" x14ac:dyDescent="0.15"/>
    <row r="203" spans="1:16" s="7" customFormat="1" ht="13.9" customHeight="1" x14ac:dyDescent="0.15"/>
    <row r="204" spans="1:16" s="7" customFormat="1" ht="13.9" customHeight="1" x14ac:dyDescent="0.15"/>
    <row r="205" spans="1:16" s="7" customFormat="1" ht="13.9" customHeight="1" x14ac:dyDescent="0.15"/>
    <row r="206" spans="1:16" s="7" customFormat="1" ht="13.9" customHeight="1" x14ac:dyDescent="0.15"/>
    <row r="207" spans="1:16" s="7" customFormat="1" ht="13.9" customHeight="1" x14ac:dyDescent="0.15"/>
    <row r="208" spans="1:16" s="7" customFormat="1" ht="13.9" customHeight="1" x14ac:dyDescent="0.15"/>
    <row r="209" s="7" customFormat="1" ht="13.9" customHeight="1" x14ac:dyDescent="0.15"/>
    <row r="210" s="7" customFormat="1" ht="13.9" customHeight="1" x14ac:dyDescent="0.15"/>
    <row r="211" s="7" customFormat="1" ht="13.9" customHeight="1" x14ac:dyDescent="0.15"/>
    <row r="212" s="7" customFormat="1" ht="13.9" customHeight="1" x14ac:dyDescent="0.15"/>
    <row r="213" s="7" customFormat="1" ht="13.9" customHeight="1" x14ac:dyDescent="0.15"/>
    <row r="214" s="7" customFormat="1" ht="13.9" customHeight="1" x14ac:dyDescent="0.15"/>
    <row r="215" s="7" customFormat="1" ht="13.9" customHeight="1" x14ac:dyDescent="0.15"/>
    <row r="216" s="7" customFormat="1" ht="13.9" customHeight="1" x14ac:dyDescent="0.15"/>
    <row r="217" s="7" customFormat="1" ht="13.9" customHeight="1" x14ac:dyDescent="0.15"/>
    <row r="218" s="7" customFormat="1" ht="13.9" customHeight="1" x14ac:dyDescent="0.15"/>
    <row r="219" s="7" customFormat="1" ht="13.9" customHeight="1" x14ac:dyDescent="0.15"/>
    <row r="220" s="7" customFormat="1" ht="13.9" customHeight="1" x14ac:dyDescent="0.15"/>
    <row r="221" s="7" customFormat="1" ht="13.9" customHeight="1" x14ac:dyDescent="0.15"/>
    <row r="222" s="7" customFormat="1" ht="13.9" customHeight="1" x14ac:dyDescent="0.15"/>
    <row r="223" s="7" customFormat="1" ht="13.9" customHeight="1" x14ac:dyDescent="0.15"/>
    <row r="224" s="7" customFormat="1" ht="13.9" customHeight="1" x14ac:dyDescent="0.15"/>
    <row r="225" s="7" customFormat="1" ht="13.9" customHeight="1" x14ac:dyDescent="0.15"/>
    <row r="226" s="7" customFormat="1" ht="13.9" customHeight="1" x14ac:dyDescent="0.15"/>
    <row r="227" s="7" customFormat="1" ht="13.9" customHeight="1" x14ac:dyDescent="0.15"/>
    <row r="228" s="7" customFormat="1" ht="13.9" customHeight="1" x14ac:dyDescent="0.15"/>
    <row r="229" s="7" customFormat="1" ht="13.9" customHeight="1" x14ac:dyDescent="0.15"/>
    <row r="230" s="7" customFormat="1" ht="13.9" customHeight="1" x14ac:dyDescent="0.15"/>
    <row r="231" s="7" customFormat="1" ht="13.9" customHeight="1" x14ac:dyDescent="0.15"/>
    <row r="232" s="7" customFormat="1" ht="13.9" customHeight="1" x14ac:dyDescent="0.15"/>
    <row r="233" s="7" customFormat="1" ht="13.9" customHeight="1" x14ac:dyDescent="0.15"/>
    <row r="234" s="7" customFormat="1" ht="13.9" customHeight="1" x14ac:dyDescent="0.15"/>
    <row r="235" s="7" customFormat="1" ht="13.9" customHeight="1" x14ac:dyDescent="0.15"/>
    <row r="236" s="7" customFormat="1" ht="13.9" customHeight="1" x14ac:dyDescent="0.15"/>
    <row r="237" s="7" customFormat="1" ht="13.9" customHeight="1" x14ac:dyDescent="0.15"/>
    <row r="238" s="7" customFormat="1" ht="13.9" customHeight="1" x14ac:dyDescent="0.15"/>
    <row r="239" s="7" customFormat="1" ht="13.9" customHeight="1" x14ac:dyDescent="0.15"/>
    <row r="240" s="7" customFormat="1" ht="13.9" customHeight="1" x14ac:dyDescent="0.15"/>
    <row r="241" spans="1:16" s="7" customFormat="1" ht="13.9" customHeight="1" x14ac:dyDescent="0.15">
      <c r="B241" s="36"/>
      <c r="C241" s="36"/>
      <c r="D241" s="36"/>
      <c r="E241" s="36"/>
      <c r="F241" s="36"/>
      <c r="G241" s="36"/>
      <c r="H241" s="36"/>
    </row>
    <row r="242" spans="1:16" s="7" customFormat="1" ht="13.9" customHeight="1" x14ac:dyDescent="0.15">
      <c r="A242" s="30"/>
      <c r="B242" s="30"/>
      <c r="C242" s="30"/>
      <c r="D242" s="30"/>
      <c r="E242" s="30"/>
      <c r="F242" s="30"/>
      <c r="G242" s="30"/>
      <c r="H242" s="30"/>
      <c r="I242" s="30"/>
      <c r="J242" s="30"/>
      <c r="K242" s="55"/>
    </row>
    <row r="243" spans="1:16" s="7" customFormat="1" ht="13.9" customHeight="1" x14ac:dyDescent="0.15">
      <c r="A243" s="1"/>
      <c r="B243" s="1"/>
      <c r="C243" s="1"/>
      <c r="D243" s="1"/>
      <c r="E243" s="1"/>
      <c r="F243" s="1"/>
      <c r="G243" s="1"/>
      <c r="H243" s="1"/>
      <c r="I243" s="1"/>
      <c r="J243" s="1"/>
      <c r="K243" s="1"/>
    </row>
    <row r="244" spans="1:16" s="7" customFormat="1" ht="13.9" customHeight="1" x14ac:dyDescent="0.15">
      <c r="A244" s="56"/>
      <c r="B244" s="56"/>
      <c r="C244" s="56"/>
      <c r="D244" s="56"/>
      <c r="E244" s="56"/>
      <c r="F244" s="56"/>
      <c r="G244" s="56"/>
      <c r="H244" s="56"/>
      <c r="I244" s="56"/>
      <c r="J244" s="56"/>
      <c r="K244" s="3"/>
    </row>
    <row r="245" spans="1:16" s="7" customFormat="1" ht="13.9" customHeight="1" x14ac:dyDescent="0.15">
      <c r="A245" s="56"/>
      <c r="B245" s="56"/>
      <c r="C245" s="56"/>
      <c r="D245" s="56"/>
      <c r="E245" s="56"/>
      <c r="F245" s="56"/>
      <c r="G245" s="56"/>
      <c r="H245" s="56"/>
      <c r="I245" s="56"/>
      <c r="J245" s="56"/>
      <c r="K245" s="3"/>
    </row>
    <row r="246" spans="1:16" s="7" customFormat="1" ht="13.9" customHeight="1" x14ac:dyDescent="0.15">
      <c r="A246" s="56"/>
      <c r="B246" s="56"/>
      <c r="C246" s="56"/>
      <c r="D246" s="56"/>
      <c r="E246" s="56"/>
      <c r="F246" s="56"/>
      <c r="G246" s="56"/>
      <c r="H246" s="56"/>
      <c r="I246" s="56"/>
      <c r="J246" s="56"/>
      <c r="K246" s="3"/>
    </row>
    <row r="247" spans="1:16" s="7" customFormat="1" ht="13.9" customHeight="1" x14ac:dyDescent="0.15">
      <c r="A247" s="56"/>
      <c r="B247" s="56"/>
      <c r="C247" s="56"/>
      <c r="D247" s="56"/>
      <c r="E247" s="56"/>
      <c r="F247" s="56"/>
      <c r="G247" s="56"/>
      <c r="H247" s="56"/>
      <c r="I247" s="56"/>
      <c r="J247" s="56"/>
      <c r="K247" s="3"/>
    </row>
    <row r="248" spans="1:16" s="7" customFormat="1" ht="13.9" customHeight="1" x14ac:dyDescent="0.15">
      <c r="A248" s="56"/>
      <c r="B248" s="56"/>
      <c r="C248" s="56"/>
      <c r="D248" s="56"/>
      <c r="E248" s="56"/>
      <c r="F248" s="56"/>
      <c r="G248" s="56"/>
      <c r="H248" s="56"/>
      <c r="I248" s="56"/>
      <c r="J248" s="56"/>
      <c r="K248" s="3"/>
    </row>
    <row r="249" spans="1:16" s="7" customFormat="1" ht="13.9" customHeight="1" x14ac:dyDescent="0.15">
      <c r="A249" s="56"/>
      <c r="B249" s="56"/>
      <c r="C249" s="56"/>
      <c r="D249" s="56"/>
      <c r="E249" s="56"/>
      <c r="F249" s="56"/>
      <c r="G249" s="56"/>
      <c r="H249" s="56"/>
      <c r="I249" s="56"/>
      <c r="J249" s="56"/>
      <c r="K249" s="3"/>
    </row>
    <row r="250" spans="1:16" s="7" customFormat="1" ht="13.9" customHeight="1" x14ac:dyDescent="0.15">
      <c r="A250" s="56"/>
      <c r="B250" s="56"/>
      <c r="C250" s="56"/>
      <c r="D250" s="56"/>
      <c r="E250" s="56"/>
      <c r="F250" s="56"/>
      <c r="G250" s="56"/>
      <c r="H250" s="56"/>
      <c r="I250" s="56"/>
      <c r="J250" s="56"/>
      <c r="K250" s="36"/>
    </row>
    <row r="251" spans="1:16" s="7" customFormat="1" ht="13.9" customHeight="1" x14ac:dyDescent="0.15">
      <c r="A251" s="56"/>
      <c r="B251" s="56"/>
      <c r="C251" s="56"/>
      <c r="D251" s="56"/>
      <c r="E251" s="56"/>
      <c r="F251" s="56"/>
      <c r="G251" s="56"/>
      <c r="H251" s="56"/>
      <c r="I251" s="56"/>
      <c r="J251" s="56"/>
      <c r="K251" s="36"/>
    </row>
    <row r="252" spans="1:16" s="7" customFormat="1" ht="13.9" customHeight="1" x14ac:dyDescent="0.15">
      <c r="A252" s="56"/>
      <c r="B252" s="56"/>
      <c r="C252" s="56"/>
      <c r="D252" s="56"/>
      <c r="E252" s="56"/>
      <c r="F252" s="56"/>
      <c r="G252" s="56"/>
      <c r="H252" s="56"/>
      <c r="I252" s="56"/>
      <c r="J252" s="56"/>
      <c r="K252" s="3"/>
    </row>
    <row r="253" spans="1:16" s="30" customFormat="1" ht="13.9" customHeight="1" x14ac:dyDescent="0.15">
      <c r="A253" s="56"/>
      <c r="B253" s="56"/>
      <c r="C253" s="56"/>
      <c r="D253" s="56"/>
      <c r="E253" s="56"/>
      <c r="F253" s="56"/>
      <c r="G253" s="56"/>
      <c r="H253" s="56"/>
      <c r="I253" s="56"/>
      <c r="J253" s="56"/>
      <c r="K253" s="3"/>
      <c r="L253" s="7"/>
      <c r="M253" s="7"/>
      <c r="N253" s="7"/>
      <c r="O253" s="7"/>
      <c r="P253" s="7"/>
    </row>
    <row r="254" spans="1:16" ht="15" customHeight="1" x14ac:dyDescent="0.15">
      <c r="A254" s="3"/>
      <c r="B254" s="3"/>
      <c r="C254" s="3"/>
      <c r="D254" s="3"/>
      <c r="E254" s="3"/>
      <c r="F254" s="3"/>
      <c r="G254" s="3"/>
      <c r="H254" s="3"/>
      <c r="I254" s="3"/>
      <c r="J254" s="3"/>
      <c r="K254" s="3"/>
      <c r="L254" s="55"/>
      <c r="M254" s="55"/>
      <c r="N254" s="55"/>
      <c r="O254" s="55"/>
      <c r="P254" s="55"/>
    </row>
    <row r="255" spans="1:16" s="3" customFormat="1" ht="18" customHeight="1" x14ac:dyDescent="0.15">
      <c r="A255" s="7"/>
      <c r="B255" s="7"/>
      <c r="C255" s="7"/>
      <c r="D255" s="7"/>
      <c r="E255" s="7"/>
      <c r="F255" s="7"/>
      <c r="G255" s="7"/>
      <c r="H255" s="7"/>
      <c r="I255" s="7"/>
      <c r="J255" s="7"/>
      <c r="K255" s="36"/>
      <c r="L255" s="1"/>
      <c r="M255" s="1"/>
      <c r="N255" s="1"/>
      <c r="O255" s="1"/>
      <c r="P255" s="1"/>
    </row>
    <row r="256" spans="1:16" s="3" customFormat="1" ht="18" customHeight="1" x14ac:dyDescent="0.15">
      <c r="A256" s="7"/>
      <c r="B256" s="7"/>
      <c r="C256" s="7"/>
      <c r="D256" s="7"/>
      <c r="E256" s="7"/>
      <c r="F256" s="7"/>
      <c r="G256" s="7"/>
      <c r="H256" s="7"/>
      <c r="I256" s="7"/>
      <c r="J256" s="7"/>
      <c r="K256" s="7"/>
    </row>
    <row r="257" spans="1:16" s="3" customFormat="1" ht="18" customHeight="1" x14ac:dyDescent="0.15">
      <c r="A257" s="7"/>
      <c r="B257" s="7"/>
      <c r="C257" s="7"/>
      <c r="D257" s="7"/>
      <c r="E257" s="7"/>
      <c r="F257" s="7"/>
      <c r="G257" s="7"/>
      <c r="H257" s="7"/>
      <c r="I257" s="7"/>
      <c r="J257" s="7"/>
      <c r="K257" s="7"/>
    </row>
    <row r="258" spans="1:16" s="3" customFormat="1" ht="18" customHeight="1" x14ac:dyDescent="0.15">
      <c r="A258" s="7"/>
      <c r="B258" s="7"/>
      <c r="C258" s="7"/>
      <c r="D258" s="7"/>
      <c r="E258" s="7"/>
      <c r="F258" s="7"/>
      <c r="G258" s="7"/>
      <c r="H258" s="7"/>
      <c r="I258" s="7"/>
      <c r="J258" s="7"/>
      <c r="K258" s="7"/>
    </row>
    <row r="259" spans="1:16" s="3" customFormat="1" ht="18" customHeight="1" x14ac:dyDescent="0.15">
      <c r="A259" s="7"/>
      <c r="B259" s="7"/>
      <c r="C259" s="7"/>
      <c r="D259" s="7"/>
      <c r="E259" s="7"/>
      <c r="F259" s="7"/>
      <c r="G259" s="7"/>
      <c r="H259" s="7"/>
      <c r="I259" s="7"/>
      <c r="J259" s="7"/>
      <c r="K259" s="7"/>
    </row>
    <row r="260" spans="1:16" s="3" customFormat="1" ht="18" customHeight="1" x14ac:dyDescent="0.15">
      <c r="A260" s="7"/>
      <c r="B260" s="7"/>
      <c r="C260" s="7"/>
      <c r="D260" s="7"/>
      <c r="E260" s="7"/>
      <c r="F260" s="7"/>
      <c r="G260" s="7"/>
      <c r="H260" s="7"/>
      <c r="I260" s="7"/>
      <c r="J260" s="7"/>
      <c r="K260" s="7"/>
    </row>
    <row r="261" spans="1:16" s="7" customFormat="1" ht="18" customHeight="1" x14ac:dyDescent="0.15">
      <c r="L261" s="3"/>
      <c r="M261" s="3"/>
      <c r="N261" s="3"/>
      <c r="O261" s="3"/>
      <c r="P261" s="3"/>
    </row>
    <row r="262" spans="1:16" s="7" customFormat="1" ht="18" customHeight="1" x14ac:dyDescent="0.15">
      <c r="L262" s="57"/>
      <c r="M262" s="57"/>
      <c r="N262" s="57"/>
      <c r="O262" s="36"/>
      <c r="P262" s="36"/>
    </row>
    <row r="263" spans="1:16" s="3" customFormat="1" ht="18" customHeight="1" x14ac:dyDescent="0.15">
      <c r="A263" s="7"/>
      <c r="B263" s="7"/>
      <c r="C263" s="7"/>
      <c r="D263" s="7"/>
      <c r="E263" s="7"/>
      <c r="F263" s="7"/>
      <c r="G263" s="7"/>
      <c r="H263" s="7"/>
      <c r="I263" s="7"/>
      <c r="J263" s="7"/>
      <c r="K263" s="7"/>
      <c r="L263" s="57"/>
      <c r="M263" s="57"/>
      <c r="N263" s="57"/>
      <c r="O263" s="36"/>
      <c r="P263" s="36"/>
    </row>
    <row r="264" spans="1:16" s="3" customFormat="1" ht="18" customHeight="1" x14ac:dyDescent="0.15">
      <c r="A264" s="7"/>
      <c r="B264" s="7"/>
      <c r="C264" s="7"/>
      <c r="D264" s="7"/>
      <c r="E264" s="7"/>
      <c r="F264" s="7"/>
      <c r="G264" s="7"/>
      <c r="H264" s="7"/>
      <c r="I264" s="7"/>
      <c r="J264" s="7"/>
      <c r="K264" s="7"/>
    </row>
    <row r="265" spans="1:16" s="3" customFormat="1" ht="18" customHeight="1" x14ac:dyDescent="0.15">
      <c r="A265" s="7"/>
      <c r="B265" s="7"/>
      <c r="C265" s="7"/>
      <c r="D265" s="7"/>
      <c r="E265" s="7"/>
      <c r="F265" s="7"/>
      <c r="G265" s="7"/>
      <c r="H265" s="7"/>
      <c r="I265" s="7"/>
      <c r="J265" s="7"/>
      <c r="K265" s="7"/>
    </row>
    <row r="266" spans="1:16" s="7" customFormat="1" ht="18" customHeight="1" x14ac:dyDescent="0.15">
      <c r="L266" s="3"/>
      <c r="M266" s="3"/>
      <c r="N266" s="3"/>
      <c r="O266" s="3"/>
      <c r="P266" s="3"/>
    </row>
    <row r="267" spans="1:16" s="7" customFormat="1" ht="15" customHeight="1" x14ac:dyDescent="0.15">
      <c r="L267" s="36"/>
      <c r="M267" s="36"/>
      <c r="N267" s="36"/>
      <c r="O267" s="36"/>
      <c r="P267" s="36"/>
    </row>
    <row r="268" spans="1:16" s="7" customFormat="1" ht="15" customHeight="1" x14ac:dyDescent="0.15">
      <c r="L268" s="36"/>
      <c r="M268" s="36"/>
      <c r="N268" s="36"/>
      <c r="O268" s="36"/>
      <c r="P268" s="36"/>
    </row>
    <row r="269" spans="1:16" s="7" customFormat="1" ht="15" customHeight="1" x14ac:dyDescent="0.15">
      <c r="K269" s="36"/>
      <c r="L269" s="36"/>
      <c r="M269" s="36"/>
      <c r="N269" s="36"/>
      <c r="O269" s="36"/>
      <c r="P269" s="36"/>
    </row>
    <row r="270" spans="1:16" s="7" customFormat="1" ht="15" customHeight="1" x14ac:dyDescent="0.15">
      <c r="K270" s="36"/>
      <c r="L270" s="36"/>
      <c r="M270" s="36"/>
      <c r="N270" s="36"/>
      <c r="O270" s="36"/>
      <c r="P270" s="36"/>
    </row>
    <row r="271" spans="1:16" s="7" customFormat="1" ht="15" customHeight="1" x14ac:dyDescent="0.15">
      <c r="K271" s="36"/>
      <c r="L271" s="36"/>
      <c r="M271" s="36"/>
      <c r="N271" s="36"/>
      <c r="O271" s="36"/>
      <c r="P271" s="36"/>
    </row>
    <row r="272" spans="1:16" s="7" customFormat="1" ht="15" customHeight="1" x14ac:dyDescent="0.15">
      <c r="K272" s="36"/>
      <c r="L272" s="36"/>
      <c r="M272" s="36"/>
      <c r="N272" s="36"/>
      <c r="O272" s="36"/>
      <c r="P272" s="36"/>
    </row>
    <row r="273" spans="1:16" s="7" customFormat="1" ht="15" customHeight="1" x14ac:dyDescent="0.15">
      <c r="K273" s="36"/>
      <c r="L273" s="36"/>
      <c r="M273" s="36"/>
      <c r="N273" s="36"/>
      <c r="O273" s="36"/>
      <c r="P273" s="36"/>
    </row>
    <row r="274" spans="1:16" s="7" customFormat="1" ht="15" customHeight="1" x14ac:dyDescent="0.15">
      <c r="K274" s="36"/>
      <c r="L274" s="57"/>
      <c r="M274" s="57"/>
      <c r="N274" s="57"/>
      <c r="O274" s="36"/>
      <c r="P274" s="36"/>
    </row>
    <row r="275" spans="1:16" s="7" customFormat="1" ht="15" customHeight="1" x14ac:dyDescent="0.15">
      <c r="K275" s="36"/>
      <c r="L275" s="57"/>
      <c r="M275" s="57"/>
      <c r="N275" s="57"/>
      <c r="O275" s="36"/>
      <c r="P275" s="36"/>
    </row>
    <row r="276" spans="1:16" s="7" customFormat="1" ht="15" customHeight="1" x14ac:dyDescent="0.15">
      <c r="K276" s="36"/>
      <c r="L276" s="57"/>
      <c r="M276" s="57"/>
      <c r="N276" s="57"/>
      <c r="O276" s="36"/>
      <c r="P276" s="36"/>
    </row>
    <row r="277" spans="1:16" s="7" customFormat="1" ht="15" customHeight="1" x14ac:dyDescent="0.15">
      <c r="K277" s="36"/>
      <c r="L277" s="36"/>
      <c r="M277" s="36"/>
      <c r="N277" s="36"/>
      <c r="O277" s="36"/>
      <c r="P277" s="36"/>
    </row>
    <row r="278" spans="1:16" s="7" customFormat="1" ht="15" customHeight="1" x14ac:dyDescent="0.15">
      <c r="K278" s="36"/>
      <c r="L278" s="57"/>
      <c r="M278" s="57"/>
      <c r="N278" s="57"/>
      <c r="O278" s="36"/>
      <c r="P278" s="36"/>
    </row>
    <row r="279" spans="1:16" s="7" customFormat="1" ht="15" customHeight="1" x14ac:dyDescent="0.15">
      <c r="K279" s="36"/>
      <c r="L279" s="57"/>
      <c r="M279" s="57"/>
      <c r="N279" s="57"/>
      <c r="O279" s="36"/>
      <c r="P279" s="36"/>
    </row>
    <row r="280" spans="1:16" s="7" customFormat="1" ht="15" customHeight="1" x14ac:dyDescent="0.15">
      <c r="K280" s="36"/>
      <c r="L280" s="57"/>
      <c r="M280" s="57"/>
      <c r="N280" s="57"/>
      <c r="O280" s="36"/>
      <c r="P280" s="36"/>
    </row>
    <row r="281" spans="1:16" s="7" customFormat="1" ht="15" customHeight="1" x14ac:dyDescent="0.15">
      <c r="K281" s="36"/>
      <c r="L281" s="57"/>
      <c r="M281" s="57"/>
      <c r="N281" s="57"/>
      <c r="O281" s="36"/>
      <c r="P281" s="36"/>
    </row>
    <row r="282" spans="1:16" s="7" customFormat="1" ht="15" customHeight="1" x14ac:dyDescent="0.15">
      <c r="F282" s="1"/>
      <c r="G282" s="1"/>
      <c r="H282" s="1"/>
      <c r="I282" s="1"/>
      <c r="J282" s="1"/>
      <c r="K282" s="36"/>
      <c r="L282" s="57"/>
      <c r="M282" s="57"/>
      <c r="N282" s="57"/>
      <c r="O282" s="36"/>
      <c r="P282" s="36"/>
    </row>
    <row r="283" spans="1:16" s="7" customFormat="1" ht="15" customHeight="1" x14ac:dyDescent="0.15">
      <c r="A283" s="1"/>
      <c r="B283" s="1"/>
      <c r="C283" s="1"/>
      <c r="D283" s="1"/>
      <c r="E283" s="1"/>
      <c r="F283" s="1"/>
      <c r="G283" s="1"/>
      <c r="H283" s="1"/>
      <c r="I283" s="1"/>
      <c r="J283" s="1"/>
      <c r="K283" s="1"/>
      <c r="L283" s="57"/>
      <c r="M283" s="57"/>
      <c r="N283" s="57"/>
      <c r="O283" s="36"/>
      <c r="P283" s="36"/>
    </row>
    <row r="284" spans="1:16" s="7" customFormat="1" ht="15" customHeight="1" x14ac:dyDescent="0.15">
      <c r="A284" s="1"/>
      <c r="B284" s="1"/>
      <c r="C284" s="1"/>
      <c r="D284" s="1"/>
      <c r="E284" s="1"/>
      <c r="F284" s="1"/>
      <c r="G284" s="1"/>
      <c r="H284" s="1"/>
      <c r="I284" s="1"/>
      <c r="J284" s="1"/>
      <c r="K284" s="1"/>
      <c r="L284" s="57"/>
      <c r="M284" s="57"/>
      <c r="N284" s="57"/>
      <c r="O284" s="36"/>
      <c r="P284" s="36"/>
    </row>
    <row r="285" spans="1:16" s="7" customFormat="1" ht="15" customHeight="1" x14ac:dyDescent="0.15">
      <c r="A285" s="1"/>
      <c r="B285" s="1"/>
      <c r="C285" s="1"/>
      <c r="D285" s="1"/>
      <c r="E285" s="1"/>
      <c r="F285" s="1"/>
      <c r="G285" s="1"/>
      <c r="H285" s="1"/>
      <c r="I285" s="1"/>
      <c r="J285" s="1"/>
      <c r="K285" s="1"/>
      <c r="L285" s="57"/>
      <c r="M285" s="57"/>
      <c r="N285" s="57"/>
      <c r="O285" s="36"/>
      <c r="P285" s="36"/>
    </row>
    <row r="286" spans="1:16" s="7" customFormat="1" ht="15" customHeight="1" x14ac:dyDescent="0.15">
      <c r="A286" s="1"/>
      <c r="B286" s="1"/>
      <c r="C286" s="1"/>
      <c r="D286" s="1"/>
      <c r="E286" s="1"/>
      <c r="F286" s="1"/>
      <c r="G286" s="1"/>
      <c r="H286" s="1"/>
      <c r="I286" s="1"/>
      <c r="J286" s="1"/>
      <c r="K286" s="1"/>
      <c r="L286" s="57"/>
      <c r="M286" s="57"/>
      <c r="N286" s="57"/>
      <c r="O286" s="36"/>
      <c r="P286" s="36"/>
    </row>
    <row r="287" spans="1:16" s="7" customFormat="1" ht="15" customHeight="1" x14ac:dyDescent="0.15">
      <c r="A287" s="1"/>
      <c r="B287" s="1"/>
      <c r="C287" s="1"/>
      <c r="D287" s="1"/>
      <c r="E287" s="1"/>
      <c r="F287" s="1"/>
      <c r="G287" s="1"/>
      <c r="H287" s="1"/>
      <c r="I287" s="1"/>
      <c r="J287" s="1"/>
      <c r="K287" s="1"/>
      <c r="L287" s="57"/>
      <c r="M287" s="57"/>
      <c r="N287" s="57"/>
      <c r="O287" s="36"/>
      <c r="P287" s="36"/>
    </row>
    <row r="288" spans="1:16" s="7" customFormat="1" ht="15" customHeight="1" x14ac:dyDescent="0.15">
      <c r="A288" s="1"/>
      <c r="B288" s="1"/>
      <c r="C288" s="1"/>
      <c r="D288" s="1"/>
      <c r="E288" s="1"/>
      <c r="F288" s="1"/>
      <c r="G288" s="1"/>
      <c r="H288" s="1"/>
      <c r="I288" s="1"/>
      <c r="J288" s="1"/>
      <c r="K288" s="1"/>
      <c r="L288" s="57"/>
      <c r="M288" s="57"/>
      <c r="N288" s="57"/>
      <c r="O288" s="36"/>
      <c r="P288" s="36"/>
    </row>
    <row r="289" spans="1:16" s="7" customFormat="1" ht="15" customHeight="1" x14ac:dyDescent="0.15">
      <c r="A289" s="1"/>
      <c r="B289" s="1"/>
      <c r="C289" s="1"/>
      <c r="D289" s="1"/>
      <c r="E289" s="1"/>
      <c r="F289" s="1"/>
      <c r="G289" s="1"/>
      <c r="H289" s="1"/>
      <c r="I289" s="1"/>
      <c r="J289" s="1"/>
      <c r="K289" s="1"/>
      <c r="L289" s="57"/>
      <c r="M289" s="57"/>
      <c r="N289" s="57"/>
      <c r="O289" s="36"/>
      <c r="P289" s="36"/>
    </row>
    <row r="290" spans="1:16" s="7" customFormat="1" ht="15" customHeight="1" x14ac:dyDescent="0.15">
      <c r="A290" s="1"/>
      <c r="B290" s="1"/>
      <c r="C290" s="1"/>
      <c r="D290" s="1"/>
      <c r="E290" s="1"/>
      <c r="F290" s="1"/>
      <c r="G290" s="1"/>
      <c r="H290" s="1"/>
      <c r="I290" s="1"/>
      <c r="J290" s="1"/>
      <c r="K290" s="1"/>
      <c r="L290" s="57"/>
      <c r="M290" s="57"/>
      <c r="N290" s="57"/>
      <c r="O290" s="36"/>
      <c r="P290" s="36"/>
    </row>
    <row r="291" spans="1:16" s="7" customFormat="1" ht="15" customHeight="1" x14ac:dyDescent="0.15">
      <c r="A291" s="1"/>
      <c r="B291" s="1"/>
      <c r="C291" s="1"/>
      <c r="D291" s="1"/>
      <c r="E291" s="1"/>
      <c r="F291" s="1"/>
      <c r="G291" s="1"/>
      <c r="H291" s="1"/>
      <c r="I291" s="1"/>
      <c r="J291" s="1"/>
      <c r="K291" s="1"/>
      <c r="L291" s="57"/>
      <c r="M291" s="57"/>
      <c r="N291" s="57"/>
      <c r="O291" s="36"/>
      <c r="P291" s="36"/>
    </row>
    <row r="292" spans="1:16" s="7" customFormat="1" ht="15" customHeight="1" x14ac:dyDescent="0.15">
      <c r="A292" s="1"/>
      <c r="B292" s="1"/>
      <c r="C292" s="1"/>
      <c r="D292" s="1"/>
      <c r="E292" s="1"/>
      <c r="F292" s="1"/>
      <c r="G292" s="1"/>
      <c r="H292" s="1"/>
      <c r="I292" s="1"/>
      <c r="J292" s="1"/>
      <c r="K292" s="1"/>
      <c r="L292" s="57"/>
      <c r="M292" s="57"/>
      <c r="N292" s="57"/>
      <c r="O292" s="36"/>
      <c r="P292" s="36"/>
    </row>
    <row r="293" spans="1:16" s="7" customFormat="1" ht="15" customHeight="1" x14ac:dyDescent="0.15">
      <c r="A293" s="1"/>
      <c r="B293" s="1"/>
      <c r="C293" s="1"/>
      <c r="D293" s="1"/>
      <c r="E293" s="1"/>
      <c r="F293" s="1"/>
      <c r="G293" s="1"/>
      <c r="H293" s="1"/>
      <c r="I293" s="1"/>
      <c r="J293" s="1"/>
      <c r="K293" s="1"/>
      <c r="L293" s="57"/>
      <c r="M293" s="57"/>
      <c r="N293" s="57"/>
      <c r="O293" s="36"/>
      <c r="P293" s="36"/>
    </row>
    <row r="294" spans="1:16" ht="18" customHeight="1" x14ac:dyDescent="0.15">
      <c r="L294" s="57"/>
      <c r="M294" s="57"/>
      <c r="N294" s="57"/>
      <c r="O294" s="36"/>
      <c r="P294" s="36"/>
    </row>
  </sheetData>
  <mergeCells count="39">
    <mergeCell ref="L38:M38"/>
    <mergeCell ref="L39:M39"/>
    <mergeCell ref="L41:M41"/>
    <mergeCell ref="L32:M32"/>
    <mergeCell ref="L33:M33"/>
    <mergeCell ref="L34:M34"/>
    <mergeCell ref="L35:M35"/>
    <mergeCell ref="L36:M36"/>
    <mergeCell ref="L37:M37"/>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8"/>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I43" sqref="I43"/>
    </sheetView>
  </sheetViews>
  <sheetFormatPr defaultRowHeight="13.5" x14ac:dyDescent="0.15"/>
  <cols>
    <col min="1" max="1" width="23.875" customWidth="1"/>
    <col min="2" max="2" width="11.625" bestFit="1" customWidth="1"/>
    <col min="3" max="3" width="13.25" customWidth="1"/>
    <col min="5" max="5" width="25.5" customWidth="1"/>
    <col min="6" max="6" width="27.25" bestFit="1" customWidth="1"/>
    <col min="7" max="7" width="36.125" bestFit="1" customWidth="1"/>
  </cols>
  <sheetData>
    <row r="1" spans="1:7" x14ac:dyDescent="0.15">
      <c r="A1" s="320" t="s">
        <v>706</v>
      </c>
      <c r="E1" t="s">
        <v>758</v>
      </c>
    </row>
    <row r="2" spans="1:7" x14ac:dyDescent="0.15">
      <c r="B2" s="320"/>
      <c r="C2" s="321" t="s">
        <v>707</v>
      </c>
      <c r="E2" s="832" t="s">
        <v>752</v>
      </c>
      <c r="F2" s="832" t="s">
        <v>751</v>
      </c>
      <c r="G2" s="832" t="s">
        <v>753</v>
      </c>
    </row>
    <row r="3" spans="1:7" x14ac:dyDescent="0.15">
      <c r="A3" s="827">
        <v>1</v>
      </c>
      <c r="B3" s="320" t="s">
        <v>37</v>
      </c>
      <c r="C3" s="359">
        <v>2506000</v>
      </c>
      <c r="E3" s="833">
        <f>C26+C48+C68</f>
        <v>3303731</v>
      </c>
      <c r="F3" s="833">
        <f>C17</f>
        <v>34569000</v>
      </c>
      <c r="G3" s="833">
        <f>C75</f>
        <v>1568309</v>
      </c>
    </row>
    <row r="4" spans="1:7" x14ac:dyDescent="0.15">
      <c r="A4" s="827">
        <v>2</v>
      </c>
      <c r="B4" s="320" t="s">
        <v>37</v>
      </c>
      <c r="C4" s="359">
        <v>2300000</v>
      </c>
    </row>
    <row r="5" spans="1:7" x14ac:dyDescent="0.15">
      <c r="A5" s="827">
        <v>4</v>
      </c>
      <c r="B5" s="320" t="s">
        <v>37</v>
      </c>
      <c r="C5" s="359">
        <v>2528000</v>
      </c>
    </row>
    <row r="6" spans="1:7" x14ac:dyDescent="0.15">
      <c r="A6" s="827">
        <v>5</v>
      </c>
      <c r="B6" s="320" t="s">
        <v>37</v>
      </c>
      <c r="C6" s="359">
        <v>2458000</v>
      </c>
    </row>
    <row r="7" spans="1:7" x14ac:dyDescent="0.15">
      <c r="A7" s="827">
        <v>6</v>
      </c>
      <c r="B7" s="320" t="s">
        <v>37</v>
      </c>
      <c r="C7" s="359">
        <v>2275000</v>
      </c>
    </row>
    <row r="8" spans="1:7" x14ac:dyDescent="0.15">
      <c r="A8" s="827">
        <v>7</v>
      </c>
      <c r="B8" s="320" t="s">
        <v>37</v>
      </c>
      <c r="C8" s="359">
        <v>2528000</v>
      </c>
    </row>
    <row r="9" spans="1:7" x14ac:dyDescent="0.15">
      <c r="A9" s="827">
        <v>11</v>
      </c>
      <c r="B9" s="320" t="s">
        <v>37</v>
      </c>
      <c r="C9" s="359">
        <v>2696000</v>
      </c>
    </row>
    <row r="10" spans="1:7" x14ac:dyDescent="0.15">
      <c r="A10" s="827">
        <v>15</v>
      </c>
      <c r="B10" s="320" t="s">
        <v>37</v>
      </c>
      <c r="C10" s="359">
        <v>2333000</v>
      </c>
    </row>
    <row r="11" spans="1:7" x14ac:dyDescent="0.15">
      <c r="A11" s="827">
        <v>16</v>
      </c>
      <c r="B11" s="320" t="s">
        <v>37</v>
      </c>
      <c r="C11" s="359">
        <v>2325000</v>
      </c>
    </row>
    <row r="12" spans="1:7" x14ac:dyDescent="0.15">
      <c r="A12" s="827">
        <v>17</v>
      </c>
      <c r="B12" s="320" t="s">
        <v>37</v>
      </c>
      <c r="C12" s="359">
        <v>2496000</v>
      </c>
    </row>
    <row r="13" spans="1:7" x14ac:dyDescent="0.15">
      <c r="A13" s="827">
        <v>18</v>
      </c>
      <c r="B13" s="320" t="s">
        <v>37</v>
      </c>
      <c r="C13" s="359">
        <v>2640000</v>
      </c>
    </row>
    <row r="14" spans="1:7" x14ac:dyDescent="0.15">
      <c r="A14" s="827">
        <v>19</v>
      </c>
      <c r="B14" s="320" t="s">
        <v>37</v>
      </c>
      <c r="C14" s="359">
        <v>2510000</v>
      </c>
    </row>
    <row r="15" spans="1:7" x14ac:dyDescent="0.15">
      <c r="A15" s="827">
        <v>20</v>
      </c>
      <c r="B15" s="320" t="s">
        <v>37</v>
      </c>
      <c r="C15" s="359">
        <v>2467000</v>
      </c>
    </row>
    <row r="16" spans="1:7" x14ac:dyDescent="0.15">
      <c r="A16" s="827">
        <v>22</v>
      </c>
      <c r="B16" s="320" t="s">
        <v>37</v>
      </c>
      <c r="C16" s="359">
        <v>2507000</v>
      </c>
    </row>
    <row r="17" spans="1:3" x14ac:dyDescent="0.15">
      <c r="B17" s="829" t="s">
        <v>715</v>
      </c>
      <c r="C17" s="826">
        <f>SUM(C3:C16)</f>
        <v>34569000</v>
      </c>
    </row>
    <row r="20" spans="1:3" x14ac:dyDescent="0.15">
      <c r="A20" s="320" t="s">
        <v>708</v>
      </c>
      <c r="B20" s="320"/>
      <c r="C20" s="321" t="s">
        <v>707</v>
      </c>
    </row>
    <row r="21" spans="1:3" x14ac:dyDescent="0.15">
      <c r="A21" s="320" t="s">
        <v>709</v>
      </c>
      <c r="B21" s="320" t="s">
        <v>710</v>
      </c>
      <c r="C21" s="359">
        <v>177795</v>
      </c>
    </row>
    <row r="22" spans="1:3" x14ac:dyDescent="0.15">
      <c r="A22" s="320" t="s">
        <v>711</v>
      </c>
      <c r="B22" s="320" t="s">
        <v>710</v>
      </c>
      <c r="C22" s="359">
        <v>91185</v>
      </c>
    </row>
    <row r="23" spans="1:3" x14ac:dyDescent="0.15">
      <c r="A23" s="320" t="s">
        <v>712</v>
      </c>
      <c r="B23" s="320" t="s">
        <v>710</v>
      </c>
      <c r="C23" s="359">
        <v>77572</v>
      </c>
    </row>
    <row r="24" spans="1:3" x14ac:dyDescent="0.15">
      <c r="A24" s="320" t="s">
        <v>713</v>
      </c>
      <c r="B24" s="320" t="s">
        <v>710</v>
      </c>
      <c r="C24" s="359">
        <v>17988</v>
      </c>
    </row>
    <row r="25" spans="1:3" x14ac:dyDescent="0.15">
      <c r="A25" s="320" t="s">
        <v>714</v>
      </c>
      <c r="B25" s="320" t="s">
        <v>710</v>
      </c>
      <c r="C25" s="359">
        <v>95422</v>
      </c>
    </row>
    <row r="26" spans="1:3" x14ac:dyDescent="0.15">
      <c r="A26" s="320"/>
      <c r="B26" s="830" t="s">
        <v>715</v>
      </c>
      <c r="C26" s="831">
        <f>SUM(C21:C25)</f>
        <v>459962</v>
      </c>
    </row>
    <row r="29" spans="1:3" x14ac:dyDescent="0.15">
      <c r="A29" s="320" t="s">
        <v>716</v>
      </c>
      <c r="B29" s="320"/>
      <c r="C29" s="321" t="s">
        <v>707</v>
      </c>
    </row>
    <row r="30" spans="1:3" x14ac:dyDescent="0.15">
      <c r="A30" s="320" t="s">
        <v>717</v>
      </c>
      <c r="B30" s="320" t="s">
        <v>710</v>
      </c>
      <c r="C30" s="359">
        <v>143770</v>
      </c>
    </row>
    <row r="31" spans="1:3" x14ac:dyDescent="0.15">
      <c r="A31" s="320" t="s">
        <v>718</v>
      </c>
      <c r="B31" s="320" t="s">
        <v>710</v>
      </c>
      <c r="C31" s="359">
        <v>30268</v>
      </c>
    </row>
    <row r="32" spans="1:3" x14ac:dyDescent="0.15">
      <c r="A32" s="320" t="s">
        <v>719</v>
      </c>
      <c r="B32" s="320" t="s">
        <v>710</v>
      </c>
      <c r="C32" s="359">
        <v>34212</v>
      </c>
    </row>
    <row r="33" spans="1:3" x14ac:dyDescent="0.15">
      <c r="A33" s="320" t="s">
        <v>720</v>
      </c>
      <c r="B33" s="320" t="s">
        <v>710</v>
      </c>
      <c r="C33" s="359">
        <v>459491</v>
      </c>
    </row>
    <row r="34" spans="1:3" x14ac:dyDescent="0.15">
      <c r="A34" s="320" t="s">
        <v>721</v>
      </c>
      <c r="B34" s="320" t="s">
        <v>710</v>
      </c>
      <c r="C34" s="359">
        <v>37324</v>
      </c>
    </row>
    <row r="35" spans="1:3" x14ac:dyDescent="0.15">
      <c r="A35" s="320" t="s">
        <v>722</v>
      </c>
      <c r="B35" s="320" t="s">
        <v>710</v>
      </c>
      <c r="C35" s="359">
        <v>40500</v>
      </c>
    </row>
    <row r="36" spans="1:3" x14ac:dyDescent="0.15">
      <c r="A36" s="320" t="s">
        <v>723</v>
      </c>
      <c r="B36" s="320" t="s">
        <v>710</v>
      </c>
      <c r="C36" s="359">
        <v>61392</v>
      </c>
    </row>
    <row r="37" spans="1:3" x14ac:dyDescent="0.15">
      <c r="A37" s="320" t="s">
        <v>724</v>
      </c>
      <c r="B37" s="320" t="s">
        <v>710</v>
      </c>
      <c r="C37" s="359">
        <v>43719</v>
      </c>
    </row>
    <row r="38" spans="1:3" x14ac:dyDescent="0.15">
      <c r="A38" s="320" t="s">
        <v>725</v>
      </c>
      <c r="B38" s="320" t="s">
        <v>710</v>
      </c>
      <c r="C38" s="359">
        <v>520913</v>
      </c>
    </row>
    <row r="39" spans="1:3" x14ac:dyDescent="0.15">
      <c r="A39" s="320" t="s">
        <v>726</v>
      </c>
      <c r="B39" s="320" t="s">
        <v>710</v>
      </c>
      <c r="C39" s="359">
        <v>105705</v>
      </c>
    </row>
    <row r="40" spans="1:3" x14ac:dyDescent="0.15">
      <c r="A40" s="320" t="s">
        <v>727</v>
      </c>
      <c r="B40" s="320" t="s">
        <v>710</v>
      </c>
      <c r="C40" s="359">
        <v>38814</v>
      </c>
    </row>
    <row r="41" spans="1:3" x14ac:dyDescent="0.15">
      <c r="A41" s="320" t="s">
        <v>728</v>
      </c>
      <c r="B41" s="320" t="s">
        <v>710</v>
      </c>
      <c r="C41" s="359">
        <v>25666</v>
      </c>
    </row>
    <row r="42" spans="1:3" x14ac:dyDescent="0.15">
      <c r="A42" s="320" t="s">
        <v>729</v>
      </c>
      <c r="B42" s="320" t="s">
        <v>710</v>
      </c>
      <c r="C42" s="359">
        <v>336096</v>
      </c>
    </row>
    <row r="43" spans="1:3" x14ac:dyDescent="0.15">
      <c r="A43" s="320" t="s">
        <v>730</v>
      </c>
      <c r="B43" s="320" t="s">
        <v>710</v>
      </c>
      <c r="C43" s="359">
        <v>268083</v>
      </c>
    </row>
    <row r="44" spans="1:3" x14ac:dyDescent="0.15">
      <c r="A44" s="320" t="s">
        <v>731</v>
      </c>
      <c r="B44" s="320" t="s">
        <v>710</v>
      </c>
      <c r="C44" s="359">
        <v>28896</v>
      </c>
    </row>
    <row r="45" spans="1:3" x14ac:dyDescent="0.15">
      <c r="A45" s="320" t="s">
        <v>732</v>
      </c>
      <c r="B45" s="320" t="s">
        <v>710</v>
      </c>
      <c r="C45" s="359">
        <v>29690</v>
      </c>
    </row>
    <row r="46" spans="1:3" x14ac:dyDescent="0.15">
      <c r="A46" s="320" t="s">
        <v>733</v>
      </c>
      <c r="B46" s="320" t="s">
        <v>710</v>
      </c>
      <c r="C46" s="359">
        <v>83868</v>
      </c>
    </row>
    <row r="47" spans="1:3" x14ac:dyDescent="0.15">
      <c r="A47" s="320" t="s">
        <v>734</v>
      </c>
      <c r="B47" s="320" t="s">
        <v>710</v>
      </c>
      <c r="C47" s="359">
        <v>10500</v>
      </c>
    </row>
    <row r="48" spans="1:3" x14ac:dyDescent="0.15">
      <c r="A48" s="828"/>
      <c r="B48" s="828" t="s">
        <v>715</v>
      </c>
      <c r="C48" s="826">
        <f>SUM(C30:C47)</f>
        <v>2298907</v>
      </c>
    </row>
    <row r="52" spans="1:3" x14ac:dyDescent="0.15">
      <c r="A52" s="320" t="s">
        <v>735</v>
      </c>
      <c r="B52" s="320"/>
      <c r="C52" s="321" t="s">
        <v>707</v>
      </c>
    </row>
    <row r="53" spans="1:3" x14ac:dyDescent="0.15">
      <c r="A53" s="320" t="s">
        <v>736</v>
      </c>
      <c r="B53" s="320"/>
      <c r="C53" s="359">
        <v>23979</v>
      </c>
    </row>
    <row r="54" spans="1:3" x14ac:dyDescent="0.15">
      <c r="A54" s="320" t="s">
        <v>737</v>
      </c>
      <c r="B54" s="320"/>
      <c r="C54" s="359">
        <v>4248</v>
      </c>
    </row>
    <row r="55" spans="1:3" x14ac:dyDescent="0.15">
      <c r="A55" s="320" t="s">
        <v>738</v>
      </c>
      <c r="B55" s="320"/>
      <c r="C55" s="359">
        <v>98457</v>
      </c>
    </row>
    <row r="56" spans="1:3" x14ac:dyDescent="0.15">
      <c r="A56" s="320" t="s">
        <v>739</v>
      </c>
      <c r="B56" s="320"/>
      <c r="C56" s="359">
        <v>219439</v>
      </c>
    </row>
    <row r="57" spans="1:3" x14ac:dyDescent="0.15">
      <c r="A57" s="320" t="s">
        <v>740</v>
      </c>
      <c r="B57" s="320"/>
      <c r="C57" s="359">
        <v>111647</v>
      </c>
    </row>
    <row r="58" spans="1:3" x14ac:dyDescent="0.15">
      <c r="A58" s="320" t="s">
        <v>741</v>
      </c>
      <c r="B58" s="320"/>
      <c r="C58" s="359">
        <v>0</v>
      </c>
    </row>
    <row r="59" spans="1:3" x14ac:dyDescent="0.15">
      <c r="A59" s="320" t="s">
        <v>742</v>
      </c>
      <c r="B59" s="320"/>
      <c r="C59" s="359">
        <v>6220</v>
      </c>
    </row>
    <row r="60" spans="1:3" x14ac:dyDescent="0.15">
      <c r="A60" s="320" t="s">
        <v>743</v>
      </c>
      <c r="B60" s="320"/>
      <c r="C60" s="359">
        <v>12625</v>
      </c>
    </row>
    <row r="61" spans="1:3" x14ac:dyDescent="0.15">
      <c r="A61" s="320" t="s">
        <v>744</v>
      </c>
      <c r="B61" s="320"/>
      <c r="C61" s="359">
        <v>14067</v>
      </c>
    </row>
    <row r="62" spans="1:3" x14ac:dyDescent="0.15">
      <c r="A62" s="320" t="s">
        <v>745</v>
      </c>
      <c r="B62" s="320"/>
      <c r="C62" s="359">
        <v>4895</v>
      </c>
    </row>
    <row r="63" spans="1:3" x14ac:dyDescent="0.15">
      <c r="A63" s="320" t="s">
        <v>746</v>
      </c>
      <c r="B63" s="320"/>
      <c r="C63" s="359">
        <v>19400</v>
      </c>
    </row>
    <row r="64" spans="1:3" x14ac:dyDescent="0.15">
      <c r="A64" s="320" t="s">
        <v>747</v>
      </c>
      <c r="B64" s="320"/>
      <c r="C64" s="359">
        <v>2574</v>
      </c>
    </row>
    <row r="65" spans="1:3" x14ac:dyDescent="0.15">
      <c r="A65" s="320" t="s">
        <v>748</v>
      </c>
      <c r="B65" s="320"/>
      <c r="C65" s="359">
        <v>21695</v>
      </c>
    </row>
    <row r="66" spans="1:3" x14ac:dyDescent="0.15">
      <c r="A66" s="320" t="s">
        <v>749</v>
      </c>
      <c r="B66" s="320"/>
      <c r="C66" s="359">
        <v>5616</v>
      </c>
    </row>
    <row r="67" spans="1:3" x14ac:dyDescent="0.15">
      <c r="A67" s="320" t="s">
        <v>750</v>
      </c>
      <c r="B67" s="320"/>
      <c r="C67" s="359">
        <v>0</v>
      </c>
    </row>
    <row r="68" spans="1:3" x14ac:dyDescent="0.15">
      <c r="B68" s="828" t="s">
        <v>715</v>
      </c>
      <c r="C68" s="826">
        <f>SUM(C53:C67)</f>
        <v>544862</v>
      </c>
    </row>
    <row r="71" spans="1:3" x14ac:dyDescent="0.15">
      <c r="A71" s="320" t="s">
        <v>754</v>
      </c>
      <c r="B71" s="320"/>
      <c r="C71" s="321" t="s">
        <v>707</v>
      </c>
    </row>
    <row r="72" spans="1:3" x14ac:dyDescent="0.15">
      <c r="A72" s="320" t="s">
        <v>755</v>
      </c>
      <c r="B72" s="320"/>
      <c r="C72" s="359">
        <v>1039604</v>
      </c>
    </row>
    <row r="73" spans="1:3" x14ac:dyDescent="0.15">
      <c r="A73" s="320" t="s">
        <v>756</v>
      </c>
      <c r="B73" s="320"/>
      <c r="C73" s="359">
        <v>490043</v>
      </c>
    </row>
    <row r="74" spans="1:3" x14ac:dyDescent="0.15">
      <c r="A74" s="320" t="s">
        <v>757</v>
      </c>
      <c r="B74" s="320"/>
      <c r="C74" s="359">
        <v>38662</v>
      </c>
    </row>
    <row r="75" spans="1:3" x14ac:dyDescent="0.15">
      <c r="B75" s="828" t="s">
        <v>715</v>
      </c>
      <c r="C75" s="826">
        <f>SUM(C72:C74)</f>
        <v>1568309</v>
      </c>
    </row>
  </sheetData>
  <phoneticPr fontId="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91"/>
  <sheetViews>
    <sheetView view="pageBreakPreview" topLeftCell="F1" zoomScaleNormal="100" zoomScaleSheetLayoutView="100" workbookViewId="0">
      <selection activeCell="M194" activeCellId="1" sqref="G6:G12 M194"/>
    </sheetView>
  </sheetViews>
  <sheetFormatPr defaultColWidth="8.875" defaultRowHeight="13.5" x14ac:dyDescent="0.15"/>
  <cols>
    <col min="1" max="1" width="43.375" style="965" customWidth="1"/>
    <col min="2" max="2" width="9" style="965" bestFit="1" customWidth="1"/>
    <col min="3" max="3" width="11.625" style="965" customWidth="1"/>
    <col min="4" max="5" width="18.625" style="965" customWidth="1"/>
    <col min="6" max="6" width="21.125" style="965" customWidth="1"/>
    <col min="7" max="8" width="22.625" style="965" customWidth="1"/>
    <col min="9" max="9" width="21.125" style="965" customWidth="1"/>
    <col min="10" max="10" width="11.375" style="965" bestFit="1" customWidth="1"/>
    <col min="11" max="11" width="43.375" style="965" customWidth="1"/>
    <col min="12" max="12" width="11.625" style="965" customWidth="1"/>
    <col min="13" max="14" width="18.625" style="965" customWidth="1"/>
    <col min="15" max="15" width="21.125" style="965" customWidth="1"/>
    <col min="16" max="16" width="22.625" style="965" customWidth="1"/>
    <col min="17" max="17" width="21.125" style="965" customWidth="1"/>
    <col min="18" max="16384" width="8.875" style="965"/>
  </cols>
  <sheetData>
    <row r="1" spans="1:21" x14ac:dyDescent="0.15">
      <c r="F1" s="966"/>
      <c r="G1" s="966"/>
      <c r="H1" s="966"/>
      <c r="K1" s="1286" t="s">
        <v>1018</v>
      </c>
      <c r="O1" s="967" t="s">
        <v>1019</v>
      </c>
      <c r="P1" s="967" t="s">
        <v>1020</v>
      </c>
      <c r="U1" s="968" t="s">
        <v>70</v>
      </c>
    </row>
    <row r="2" spans="1:21" x14ac:dyDescent="0.15">
      <c r="F2" s="969"/>
      <c r="G2" s="969"/>
      <c r="H2" s="969"/>
      <c r="K2" s="1286"/>
      <c r="O2" s="969">
        <v>1456536</v>
      </c>
      <c r="P2" s="969">
        <v>669761</v>
      </c>
      <c r="U2" s="968" t="s">
        <v>1021</v>
      </c>
    </row>
    <row r="3" spans="1:21" x14ac:dyDescent="0.15">
      <c r="F3" s="970"/>
      <c r="G3" s="1014"/>
      <c r="H3" s="1014" t="s">
        <v>1087</v>
      </c>
      <c r="I3" s="966" t="s">
        <v>1088</v>
      </c>
      <c r="K3" s="1287"/>
      <c r="O3" s="971" t="s">
        <v>1022</v>
      </c>
      <c r="P3" s="971" t="s">
        <v>1022</v>
      </c>
      <c r="U3" s="968" t="s">
        <v>1023</v>
      </c>
    </row>
    <row r="4" spans="1:21" ht="24" x14ac:dyDescent="0.15">
      <c r="A4" s="972" t="s">
        <v>293</v>
      </c>
      <c r="B4" s="972"/>
      <c r="C4" s="972" t="s">
        <v>1024</v>
      </c>
      <c r="D4" s="972" t="s">
        <v>1025</v>
      </c>
      <c r="E4" s="973" t="s">
        <v>1026</v>
      </c>
      <c r="F4" s="974" t="s">
        <v>1027</v>
      </c>
      <c r="G4" s="975" t="s">
        <v>1028</v>
      </c>
      <c r="H4" s="975" t="s">
        <v>1089</v>
      </c>
      <c r="I4" s="976" t="s">
        <v>1029</v>
      </c>
      <c r="K4" s="972" t="s">
        <v>293</v>
      </c>
      <c r="L4" s="972" t="s">
        <v>1024</v>
      </c>
      <c r="M4" s="972" t="s">
        <v>1025</v>
      </c>
      <c r="N4" s="973" t="s">
        <v>1030</v>
      </c>
      <c r="O4" s="974" t="s">
        <v>1031</v>
      </c>
      <c r="P4" s="974" t="s">
        <v>1032</v>
      </c>
      <c r="Q4" s="973" t="s">
        <v>1033</v>
      </c>
      <c r="S4" s="968" t="s">
        <v>1034</v>
      </c>
    </row>
    <row r="5" spans="1:21" x14ac:dyDescent="0.15">
      <c r="A5" s="977" t="s">
        <v>485</v>
      </c>
      <c r="B5" s="978"/>
      <c r="C5" s="979"/>
      <c r="D5" s="979"/>
      <c r="E5" s="979"/>
      <c r="F5" s="979"/>
      <c r="G5" s="979"/>
      <c r="H5" s="979"/>
      <c r="I5" s="980"/>
      <c r="K5" s="977" t="s">
        <v>485</v>
      </c>
      <c r="L5" s="979"/>
      <c r="M5" s="979"/>
      <c r="N5" s="979"/>
      <c r="O5" s="979"/>
      <c r="P5" s="979"/>
      <c r="Q5" s="980"/>
      <c r="S5" s="968" t="s">
        <v>1035</v>
      </c>
    </row>
    <row r="6" spans="1:21" x14ac:dyDescent="0.15">
      <c r="A6" s="1008" t="s">
        <v>1036</v>
      </c>
      <c r="B6" s="1008" t="s">
        <v>1037</v>
      </c>
      <c r="C6" s="982" t="s">
        <v>70</v>
      </c>
      <c r="D6" s="982"/>
      <c r="E6" s="982">
        <v>20597760</v>
      </c>
      <c r="F6" s="983">
        <v>103000000</v>
      </c>
      <c r="G6" s="983">
        <v>82402240</v>
      </c>
      <c r="H6" s="983">
        <f>G6-I6</f>
        <v>61804480</v>
      </c>
      <c r="I6" s="983">
        <v>20597760</v>
      </c>
      <c r="J6" s="1015">
        <f>H6+I6</f>
        <v>82402240</v>
      </c>
      <c r="K6" s="981"/>
      <c r="L6" s="981"/>
      <c r="M6" s="981"/>
      <c r="N6" s="981"/>
      <c r="O6" s="984"/>
      <c r="P6" s="984"/>
      <c r="Q6" s="984"/>
      <c r="S6" s="968" t="s">
        <v>1038</v>
      </c>
    </row>
    <row r="7" spans="1:21" x14ac:dyDescent="0.15">
      <c r="A7" s="981"/>
      <c r="B7" s="1008"/>
      <c r="C7" s="982"/>
      <c r="D7" s="982"/>
      <c r="E7" s="982"/>
      <c r="F7" s="983"/>
      <c r="G7" s="983"/>
      <c r="H7" s="983"/>
      <c r="I7" s="983"/>
      <c r="K7" s="981"/>
      <c r="L7" s="981"/>
      <c r="M7" s="981"/>
      <c r="N7" s="981"/>
      <c r="O7" s="984"/>
      <c r="P7" s="984"/>
      <c r="Q7" s="984"/>
      <c r="S7" s="968"/>
    </row>
    <row r="8" spans="1:21" x14ac:dyDescent="0.15">
      <c r="A8" s="981" t="s">
        <v>1039</v>
      </c>
      <c r="B8" s="1008" t="s">
        <v>1040</v>
      </c>
      <c r="C8" s="982" t="s">
        <v>1041</v>
      </c>
      <c r="D8" s="982"/>
      <c r="E8" s="982">
        <v>3024267</v>
      </c>
      <c r="F8" s="983">
        <v>33600000</v>
      </c>
      <c r="G8" s="983">
        <v>27551466</v>
      </c>
      <c r="H8" s="983">
        <f>G8-I8</f>
        <v>24527199</v>
      </c>
      <c r="I8" s="983">
        <v>3024267</v>
      </c>
      <c r="J8" s="1015">
        <f>H8+I8</f>
        <v>27551466</v>
      </c>
      <c r="K8" s="981"/>
      <c r="L8" s="981"/>
      <c r="M8" s="981"/>
      <c r="N8" s="981"/>
      <c r="O8" s="984"/>
      <c r="P8" s="984"/>
      <c r="Q8" s="984"/>
      <c r="S8" s="968" t="s">
        <v>1042</v>
      </c>
    </row>
    <row r="9" spans="1:21" x14ac:dyDescent="0.15">
      <c r="A9" s="981"/>
      <c r="B9" s="1008"/>
      <c r="C9" s="982"/>
      <c r="D9" s="982"/>
      <c r="E9" s="982"/>
      <c r="F9" s="983"/>
      <c r="G9" s="983"/>
      <c r="H9" s="983"/>
      <c r="I9" s="983"/>
      <c r="K9" s="981"/>
      <c r="L9" s="981"/>
      <c r="M9" s="981"/>
      <c r="N9" s="981"/>
      <c r="O9" s="984"/>
      <c r="P9" s="984"/>
      <c r="Q9" s="984"/>
      <c r="S9" s="968" t="s">
        <v>1043</v>
      </c>
    </row>
    <row r="10" spans="1:21" x14ac:dyDescent="0.15">
      <c r="A10" s="1008" t="s">
        <v>1044</v>
      </c>
      <c r="B10" s="1008" t="s">
        <v>1037</v>
      </c>
      <c r="C10" s="982" t="s">
        <v>70</v>
      </c>
      <c r="D10" s="982"/>
      <c r="E10" s="982">
        <v>10998720</v>
      </c>
      <c r="F10" s="983">
        <v>55000000</v>
      </c>
      <c r="G10" s="983">
        <v>44001280</v>
      </c>
      <c r="H10" s="983">
        <f>G10-I10</f>
        <v>33002560</v>
      </c>
      <c r="I10" s="983">
        <v>10998720</v>
      </c>
      <c r="J10" s="1015">
        <f>H10+I10</f>
        <v>44001280</v>
      </c>
      <c r="K10" s="981"/>
      <c r="L10" s="981"/>
      <c r="M10" s="981"/>
      <c r="N10" s="981"/>
      <c r="O10" s="984"/>
      <c r="P10" s="984"/>
      <c r="Q10" s="984"/>
      <c r="S10" s="968" t="s">
        <v>1045</v>
      </c>
    </row>
    <row r="11" spans="1:21" x14ac:dyDescent="0.15">
      <c r="A11" s="985"/>
      <c r="B11" s="1009"/>
      <c r="C11" s="982"/>
      <c r="D11" s="982"/>
      <c r="E11" s="982"/>
      <c r="F11" s="983"/>
      <c r="G11" s="983"/>
      <c r="H11" s="983"/>
      <c r="I11" s="983"/>
      <c r="K11" s="981"/>
      <c r="L11" s="981"/>
      <c r="M11" s="981"/>
      <c r="N11" s="981"/>
      <c r="O11" s="984"/>
      <c r="P11" s="984"/>
      <c r="Q11" s="984"/>
      <c r="S11" s="968" t="s">
        <v>1046</v>
      </c>
    </row>
    <row r="12" spans="1:21" x14ac:dyDescent="0.15">
      <c r="A12" s="1008" t="s">
        <v>1047</v>
      </c>
      <c r="B12" s="1008" t="s">
        <v>1037</v>
      </c>
      <c r="C12" s="982" t="s">
        <v>70</v>
      </c>
      <c r="D12" s="982"/>
      <c r="E12" s="982">
        <v>10199520</v>
      </c>
      <c r="F12" s="983">
        <v>51000000</v>
      </c>
      <c r="G12" s="983">
        <v>40800480</v>
      </c>
      <c r="H12" s="983">
        <f>G12-I12</f>
        <v>30600960</v>
      </c>
      <c r="I12" s="983">
        <v>10199520</v>
      </c>
      <c r="J12" s="1015">
        <f>H12+I12</f>
        <v>40800480</v>
      </c>
      <c r="K12" s="981"/>
      <c r="L12" s="981"/>
      <c r="M12" s="981"/>
      <c r="N12" s="981"/>
      <c r="O12" s="984"/>
      <c r="P12" s="984"/>
      <c r="Q12" s="984"/>
      <c r="S12" s="968" t="s">
        <v>1048</v>
      </c>
    </row>
    <row r="13" spans="1:21" x14ac:dyDescent="0.15">
      <c r="A13" s="981"/>
      <c r="B13" s="981"/>
      <c r="C13" s="982"/>
      <c r="D13" s="982"/>
      <c r="E13" s="982"/>
      <c r="F13" s="983"/>
      <c r="G13" s="983"/>
      <c r="H13" s="983"/>
      <c r="I13" s="983"/>
      <c r="K13" s="981"/>
      <c r="L13" s="981"/>
      <c r="M13" s="981"/>
      <c r="N13" s="981"/>
      <c r="O13" s="984"/>
      <c r="P13" s="984"/>
      <c r="Q13" s="984"/>
      <c r="S13" s="968" t="s">
        <v>1049</v>
      </c>
    </row>
    <row r="14" spans="1:21" x14ac:dyDescent="0.15">
      <c r="A14" s="981"/>
      <c r="B14" s="981"/>
      <c r="C14" s="982"/>
      <c r="D14" s="982"/>
      <c r="E14" s="982"/>
      <c r="F14" s="983"/>
      <c r="G14" s="983"/>
      <c r="H14" s="983"/>
      <c r="I14" s="983"/>
      <c r="K14" s="981"/>
      <c r="L14" s="981"/>
      <c r="M14" s="981"/>
      <c r="N14" s="981"/>
      <c r="O14" s="984"/>
      <c r="P14" s="984"/>
      <c r="Q14" s="984"/>
      <c r="S14" s="968" t="s">
        <v>1050</v>
      </c>
    </row>
    <row r="15" spans="1:21" hidden="1" x14ac:dyDescent="0.15">
      <c r="A15" s="982"/>
      <c r="B15" s="982"/>
      <c r="C15" s="982"/>
      <c r="D15" s="982"/>
      <c r="E15" s="982"/>
      <c r="F15" s="983"/>
      <c r="G15" s="983"/>
      <c r="H15" s="983"/>
      <c r="I15" s="983"/>
      <c r="K15" s="981"/>
      <c r="L15" s="981"/>
      <c r="M15" s="981"/>
      <c r="N15" s="981"/>
      <c r="O15" s="984"/>
      <c r="P15" s="984"/>
      <c r="Q15" s="986"/>
    </row>
    <row r="16" spans="1:21" hidden="1" x14ac:dyDescent="0.15">
      <c r="A16" s="982"/>
      <c r="B16" s="982"/>
      <c r="C16" s="982"/>
      <c r="D16" s="982"/>
      <c r="E16" s="982"/>
      <c r="F16" s="983"/>
      <c r="G16" s="983"/>
      <c r="H16" s="983"/>
      <c r="I16" s="983"/>
      <c r="K16" s="981"/>
      <c r="L16" s="981"/>
      <c r="M16" s="981"/>
      <c r="N16" s="981"/>
      <c r="O16" s="984"/>
      <c r="P16" s="984"/>
      <c r="Q16" s="986"/>
    </row>
    <row r="17" spans="1:17" hidden="1" x14ac:dyDescent="0.15">
      <c r="A17" s="982"/>
      <c r="B17" s="982"/>
      <c r="C17" s="982"/>
      <c r="D17" s="982"/>
      <c r="E17" s="982"/>
      <c r="F17" s="983"/>
      <c r="G17" s="983"/>
      <c r="H17" s="983"/>
      <c r="I17" s="983"/>
      <c r="K17" s="981"/>
      <c r="L17" s="981"/>
      <c r="M17" s="981"/>
      <c r="N17" s="981"/>
      <c r="O17" s="984"/>
      <c r="P17" s="984"/>
      <c r="Q17" s="986"/>
    </row>
    <row r="18" spans="1:17" hidden="1" x14ac:dyDescent="0.15">
      <c r="A18" s="982"/>
      <c r="B18" s="982"/>
      <c r="C18" s="982"/>
      <c r="D18" s="982"/>
      <c r="E18" s="982"/>
      <c r="F18" s="983"/>
      <c r="G18" s="983"/>
      <c r="H18" s="983"/>
      <c r="I18" s="983"/>
      <c r="K18" s="981"/>
      <c r="L18" s="981"/>
      <c r="M18" s="981"/>
      <c r="N18" s="981"/>
      <c r="O18" s="984"/>
      <c r="P18" s="984"/>
      <c r="Q18" s="986"/>
    </row>
    <row r="19" spans="1:17" x14ac:dyDescent="0.15">
      <c r="A19" s="977" t="s">
        <v>486</v>
      </c>
      <c r="B19" s="978"/>
      <c r="C19" s="979"/>
      <c r="D19" s="979"/>
      <c r="E19" s="979"/>
      <c r="F19" s="979"/>
      <c r="G19" s="979"/>
      <c r="H19" s="979"/>
      <c r="I19" s="980"/>
      <c r="K19" s="977" t="s">
        <v>486</v>
      </c>
      <c r="L19" s="979"/>
      <c r="M19" s="979"/>
      <c r="N19" s="979"/>
      <c r="O19" s="979"/>
      <c r="P19" s="979"/>
      <c r="Q19" s="980"/>
    </row>
    <row r="20" spans="1:17" x14ac:dyDescent="0.15">
      <c r="A20" s="987" t="s">
        <v>1051</v>
      </c>
      <c r="B20" s="987"/>
      <c r="C20" s="988"/>
      <c r="D20" s="988"/>
      <c r="E20" s="988"/>
      <c r="F20" s="989"/>
      <c r="G20" s="989"/>
      <c r="H20" s="989"/>
      <c r="I20" s="989"/>
      <c r="K20" s="987" t="s">
        <v>1051</v>
      </c>
      <c r="L20" s="988"/>
      <c r="M20" s="988"/>
      <c r="N20" s="988"/>
      <c r="O20" s="989"/>
      <c r="P20" s="989"/>
      <c r="Q20" s="986"/>
    </row>
    <row r="21" spans="1:17" x14ac:dyDescent="0.15">
      <c r="A21" s="981"/>
      <c r="B21" s="981"/>
      <c r="C21" s="982"/>
      <c r="D21" s="982"/>
      <c r="E21" s="982"/>
      <c r="F21" s="983"/>
      <c r="G21" s="983"/>
      <c r="H21" s="983"/>
      <c r="I21" s="983"/>
      <c r="K21" s="981" t="s">
        <v>1052</v>
      </c>
      <c r="L21" s="981" t="s">
        <v>1021</v>
      </c>
      <c r="M21" s="981" t="s">
        <v>1038</v>
      </c>
      <c r="N21" s="981">
        <v>21</v>
      </c>
      <c r="O21" s="984">
        <v>4700</v>
      </c>
      <c r="P21" s="984">
        <v>0</v>
      </c>
      <c r="Q21" s="986"/>
    </row>
    <row r="22" spans="1:17" x14ac:dyDescent="0.15">
      <c r="A22" s="981"/>
      <c r="B22" s="981"/>
      <c r="C22" s="982"/>
      <c r="D22" s="982"/>
      <c r="E22" s="982"/>
      <c r="F22" s="983"/>
      <c r="G22" s="983"/>
      <c r="H22" s="983"/>
      <c r="I22" s="983"/>
      <c r="K22" s="981"/>
      <c r="L22" s="981"/>
      <c r="M22" s="981"/>
      <c r="N22" s="981"/>
      <c r="O22" s="984"/>
      <c r="P22" s="984"/>
      <c r="Q22" s="986"/>
    </row>
    <row r="23" spans="1:17" x14ac:dyDescent="0.15">
      <c r="A23" s="981"/>
      <c r="B23" s="981"/>
      <c r="C23" s="982"/>
      <c r="D23" s="982"/>
      <c r="E23" s="982"/>
      <c r="F23" s="983"/>
      <c r="G23" s="983"/>
      <c r="H23" s="983"/>
      <c r="I23" s="983"/>
      <c r="K23" s="981"/>
      <c r="L23" s="981"/>
      <c r="M23" s="981"/>
      <c r="N23" s="981"/>
      <c r="O23" s="984"/>
      <c r="P23" s="984"/>
      <c r="Q23" s="986"/>
    </row>
    <row r="24" spans="1:17" ht="12.4" customHeight="1" x14ac:dyDescent="0.15">
      <c r="A24" s="990"/>
      <c r="B24" s="990"/>
      <c r="C24" s="991"/>
      <c r="D24" s="991"/>
      <c r="E24" s="991"/>
      <c r="F24" s="991"/>
      <c r="G24" s="991"/>
      <c r="H24" s="991"/>
      <c r="I24" s="991"/>
      <c r="K24" s="981"/>
      <c r="L24" s="981"/>
      <c r="M24" s="981"/>
      <c r="N24" s="981"/>
      <c r="O24" s="984"/>
      <c r="P24" s="984"/>
      <c r="Q24" s="986"/>
    </row>
    <row r="25" spans="1:17" x14ac:dyDescent="0.15">
      <c r="A25" s="981"/>
      <c r="B25" s="981"/>
      <c r="C25" s="982"/>
      <c r="D25" s="982"/>
      <c r="E25" s="982"/>
      <c r="F25" s="983"/>
      <c r="G25" s="983"/>
      <c r="H25" s="983"/>
      <c r="I25" s="983"/>
      <c r="K25" s="981"/>
      <c r="L25" s="981"/>
      <c r="M25" s="981"/>
      <c r="N25" s="981"/>
      <c r="O25" s="984"/>
      <c r="P25" s="984"/>
      <c r="Q25" s="986"/>
    </row>
    <row r="26" spans="1:17" x14ac:dyDescent="0.15">
      <c r="A26" s="981"/>
      <c r="B26" s="981"/>
      <c r="C26" s="982"/>
      <c r="D26" s="982"/>
      <c r="E26" s="982"/>
      <c r="F26" s="983"/>
      <c r="G26" s="983"/>
      <c r="H26" s="983"/>
      <c r="I26" s="983"/>
      <c r="K26" s="981"/>
      <c r="L26" s="981"/>
      <c r="M26" s="981"/>
      <c r="N26" s="981"/>
      <c r="O26" s="984"/>
      <c r="P26" s="984"/>
      <c r="Q26" s="986"/>
    </row>
    <row r="27" spans="1:17" hidden="1" x14ac:dyDescent="0.15">
      <c r="A27" s="981"/>
      <c r="B27" s="981"/>
      <c r="C27" s="982"/>
      <c r="D27" s="982"/>
      <c r="E27" s="982"/>
      <c r="F27" s="983"/>
      <c r="G27" s="983"/>
      <c r="H27" s="983"/>
      <c r="I27" s="983"/>
      <c r="K27" s="981"/>
      <c r="L27" s="981"/>
      <c r="M27" s="981"/>
      <c r="N27" s="981"/>
      <c r="O27" s="984"/>
      <c r="P27" s="984"/>
      <c r="Q27" s="986"/>
    </row>
    <row r="28" spans="1:17" hidden="1" x14ac:dyDescent="0.15">
      <c r="A28" s="981"/>
      <c r="B28" s="981"/>
      <c r="C28" s="982"/>
      <c r="D28" s="982"/>
      <c r="E28" s="982"/>
      <c r="F28" s="983"/>
      <c r="G28" s="983"/>
      <c r="H28" s="983"/>
      <c r="I28" s="983"/>
      <c r="K28" s="981"/>
      <c r="L28" s="981"/>
      <c r="M28" s="981"/>
      <c r="N28" s="981"/>
      <c r="O28" s="984"/>
      <c r="P28" s="984"/>
      <c r="Q28" s="986"/>
    </row>
    <row r="29" spans="1:17" hidden="1" x14ac:dyDescent="0.15">
      <c r="A29" s="981"/>
      <c r="B29" s="981"/>
      <c r="C29" s="982"/>
      <c r="D29" s="982"/>
      <c r="E29" s="982"/>
      <c r="F29" s="983"/>
      <c r="G29" s="983"/>
      <c r="H29" s="983"/>
      <c r="I29" s="983"/>
      <c r="K29" s="981"/>
      <c r="L29" s="981"/>
      <c r="M29" s="981"/>
      <c r="N29" s="981"/>
      <c r="O29" s="984"/>
      <c r="P29" s="984"/>
      <c r="Q29" s="986"/>
    </row>
    <row r="30" spans="1:17" hidden="1" x14ac:dyDescent="0.15">
      <c r="A30" s="981"/>
      <c r="B30" s="981"/>
      <c r="C30" s="982"/>
      <c r="D30" s="982"/>
      <c r="E30" s="982"/>
      <c r="F30" s="983"/>
      <c r="G30" s="983"/>
      <c r="H30" s="983"/>
      <c r="I30" s="983"/>
      <c r="K30" s="981"/>
      <c r="L30" s="981"/>
      <c r="M30" s="981"/>
      <c r="N30" s="981"/>
      <c r="O30" s="984"/>
      <c r="P30" s="984"/>
      <c r="Q30" s="986"/>
    </row>
    <row r="31" spans="1:17" hidden="1" x14ac:dyDescent="0.15">
      <c r="A31" s="981"/>
      <c r="B31" s="981"/>
      <c r="C31" s="982"/>
      <c r="D31" s="982"/>
      <c r="E31" s="982"/>
      <c r="F31" s="983"/>
      <c r="G31" s="983"/>
      <c r="H31" s="983"/>
      <c r="I31" s="983"/>
      <c r="K31" s="981"/>
      <c r="L31" s="981"/>
      <c r="M31" s="981"/>
      <c r="N31" s="981"/>
      <c r="O31" s="984"/>
      <c r="P31" s="984"/>
      <c r="Q31" s="986"/>
    </row>
    <row r="32" spans="1:17" hidden="1" x14ac:dyDescent="0.15">
      <c r="A32" s="981"/>
      <c r="B32" s="981"/>
      <c r="C32" s="982"/>
      <c r="D32" s="982"/>
      <c r="E32" s="982"/>
      <c r="F32" s="983"/>
      <c r="G32" s="983"/>
      <c r="H32" s="983"/>
      <c r="I32" s="983"/>
      <c r="K32" s="981"/>
      <c r="L32" s="981"/>
      <c r="M32" s="981"/>
      <c r="N32" s="981"/>
      <c r="O32" s="984"/>
      <c r="P32" s="984"/>
      <c r="Q32" s="986"/>
    </row>
    <row r="33" spans="1:17" hidden="1" x14ac:dyDescent="0.15">
      <c r="A33" s="981"/>
      <c r="B33" s="981"/>
      <c r="C33" s="982"/>
      <c r="D33" s="982"/>
      <c r="E33" s="982"/>
      <c r="F33" s="983"/>
      <c r="G33" s="983"/>
      <c r="H33" s="983"/>
      <c r="I33" s="983"/>
      <c r="K33" s="981"/>
      <c r="L33" s="981"/>
      <c r="M33" s="981"/>
      <c r="N33" s="981"/>
      <c r="O33" s="984"/>
      <c r="P33" s="984"/>
      <c r="Q33" s="986"/>
    </row>
    <row r="34" spans="1:17" hidden="1" x14ac:dyDescent="0.15">
      <c r="A34" s="981"/>
      <c r="B34" s="981"/>
      <c r="C34" s="982"/>
      <c r="D34" s="982"/>
      <c r="E34" s="982"/>
      <c r="F34" s="983"/>
      <c r="G34" s="983"/>
      <c r="H34" s="983"/>
      <c r="I34" s="983"/>
      <c r="K34" s="981"/>
      <c r="L34" s="981"/>
      <c r="M34" s="981"/>
      <c r="N34" s="981"/>
      <c r="O34" s="984"/>
      <c r="P34" s="984"/>
      <c r="Q34" s="986"/>
    </row>
    <row r="35" spans="1:17" hidden="1" x14ac:dyDescent="0.15">
      <c r="A35" s="981"/>
      <c r="B35" s="981"/>
      <c r="C35" s="982"/>
      <c r="D35" s="982"/>
      <c r="E35" s="982"/>
      <c r="F35" s="983"/>
      <c r="G35" s="983"/>
      <c r="H35" s="983"/>
      <c r="I35" s="983"/>
      <c r="K35" s="981"/>
      <c r="L35" s="981"/>
      <c r="M35" s="981"/>
      <c r="N35" s="981"/>
      <c r="O35" s="984"/>
      <c r="P35" s="984"/>
      <c r="Q35" s="986"/>
    </row>
    <row r="36" spans="1:17" hidden="1" x14ac:dyDescent="0.15">
      <c r="A36" s="981"/>
      <c r="B36" s="981"/>
      <c r="C36" s="982"/>
      <c r="D36" s="982"/>
      <c r="E36" s="982"/>
      <c r="F36" s="983"/>
      <c r="G36" s="983"/>
      <c r="H36" s="983"/>
      <c r="I36" s="983"/>
      <c r="K36" s="981"/>
      <c r="L36" s="981"/>
      <c r="M36" s="981"/>
      <c r="N36" s="981"/>
      <c r="O36" s="984"/>
      <c r="P36" s="984"/>
      <c r="Q36" s="986"/>
    </row>
    <row r="37" spans="1:17" hidden="1" x14ac:dyDescent="0.15">
      <c r="A37" s="981"/>
      <c r="B37" s="981"/>
      <c r="C37" s="982"/>
      <c r="D37" s="982"/>
      <c r="E37" s="982"/>
      <c r="F37" s="983"/>
      <c r="G37" s="983"/>
      <c r="H37" s="983"/>
      <c r="I37" s="983"/>
      <c r="K37" s="981"/>
      <c r="L37" s="981"/>
      <c r="M37" s="981"/>
      <c r="N37" s="981"/>
      <c r="O37" s="984"/>
      <c r="P37" s="984"/>
      <c r="Q37" s="986"/>
    </row>
    <row r="38" spans="1:17" hidden="1" x14ac:dyDescent="0.15">
      <c r="A38" s="981"/>
      <c r="B38" s="981"/>
      <c r="C38" s="982"/>
      <c r="D38" s="982"/>
      <c r="E38" s="982"/>
      <c r="F38" s="983"/>
      <c r="G38" s="983"/>
      <c r="H38" s="983"/>
      <c r="I38" s="983"/>
      <c r="K38" s="981"/>
      <c r="L38" s="981"/>
      <c r="M38" s="981"/>
      <c r="N38" s="981"/>
      <c r="O38" s="984"/>
      <c r="P38" s="984"/>
      <c r="Q38" s="986"/>
    </row>
    <row r="39" spans="1:17" hidden="1" x14ac:dyDescent="0.15">
      <c r="A39" s="981"/>
      <c r="B39" s="981"/>
      <c r="C39" s="982"/>
      <c r="D39" s="982"/>
      <c r="E39" s="982"/>
      <c r="F39" s="983"/>
      <c r="G39" s="983"/>
      <c r="H39" s="983"/>
      <c r="I39" s="983"/>
      <c r="K39" s="981"/>
      <c r="L39" s="981"/>
      <c r="M39" s="981"/>
      <c r="N39" s="981"/>
      <c r="O39" s="984"/>
      <c r="P39" s="984"/>
      <c r="Q39" s="986"/>
    </row>
    <row r="40" spans="1:17" hidden="1" x14ac:dyDescent="0.15">
      <c r="A40" s="981"/>
      <c r="B40" s="981"/>
      <c r="C40" s="982"/>
      <c r="D40" s="982"/>
      <c r="E40" s="982"/>
      <c r="F40" s="983"/>
      <c r="G40" s="983"/>
      <c r="H40" s="983"/>
      <c r="I40" s="983"/>
      <c r="K40" s="981"/>
      <c r="L40" s="981"/>
      <c r="M40" s="981"/>
      <c r="N40" s="981"/>
      <c r="O40" s="984"/>
      <c r="P40" s="984"/>
      <c r="Q40" s="986"/>
    </row>
    <row r="41" spans="1:17" hidden="1" x14ac:dyDescent="0.15">
      <c r="A41" s="981"/>
      <c r="B41" s="981"/>
      <c r="C41" s="982"/>
      <c r="D41" s="982"/>
      <c r="E41" s="982"/>
      <c r="F41" s="983"/>
      <c r="G41" s="983"/>
      <c r="H41" s="983"/>
      <c r="I41" s="983"/>
      <c r="K41" s="981"/>
      <c r="L41" s="981"/>
      <c r="M41" s="981"/>
      <c r="N41" s="981"/>
      <c r="O41" s="984"/>
      <c r="P41" s="984"/>
      <c r="Q41" s="986"/>
    </row>
    <row r="42" spans="1:17" hidden="1" x14ac:dyDescent="0.15">
      <c r="A42" s="981"/>
      <c r="B42" s="981"/>
      <c r="C42" s="982"/>
      <c r="D42" s="982"/>
      <c r="E42" s="982"/>
      <c r="F42" s="983"/>
      <c r="G42" s="983"/>
      <c r="H42" s="983"/>
      <c r="I42" s="983"/>
      <c r="K42" s="981"/>
      <c r="L42" s="981"/>
      <c r="M42" s="981"/>
      <c r="N42" s="981"/>
      <c r="O42" s="984"/>
      <c r="P42" s="984"/>
      <c r="Q42" s="986"/>
    </row>
    <row r="43" spans="1:17" hidden="1" x14ac:dyDescent="0.15">
      <c r="A43" s="981"/>
      <c r="B43" s="981"/>
      <c r="C43" s="982"/>
      <c r="D43" s="982"/>
      <c r="E43" s="982"/>
      <c r="F43" s="983"/>
      <c r="G43" s="983"/>
      <c r="H43" s="983"/>
      <c r="I43" s="983"/>
      <c r="K43" s="981"/>
      <c r="L43" s="981"/>
      <c r="M43" s="981"/>
      <c r="N43" s="981"/>
      <c r="O43" s="984"/>
      <c r="P43" s="984"/>
      <c r="Q43" s="986"/>
    </row>
    <row r="44" spans="1:17" hidden="1" x14ac:dyDescent="0.15">
      <c r="A44" s="981"/>
      <c r="B44" s="981"/>
      <c r="C44" s="982"/>
      <c r="D44" s="982"/>
      <c r="E44" s="982"/>
      <c r="F44" s="983"/>
      <c r="G44" s="983"/>
      <c r="H44" s="983"/>
      <c r="I44" s="983"/>
      <c r="K44" s="981"/>
      <c r="L44" s="981"/>
      <c r="M44" s="981"/>
      <c r="N44" s="981"/>
      <c r="O44" s="984"/>
      <c r="P44" s="984"/>
      <c r="Q44" s="986"/>
    </row>
    <row r="45" spans="1:17" hidden="1" x14ac:dyDescent="0.15">
      <c r="A45" s="981"/>
      <c r="B45" s="981"/>
      <c r="C45" s="982"/>
      <c r="D45" s="982"/>
      <c r="E45" s="982"/>
      <c r="F45" s="983"/>
      <c r="G45" s="983"/>
      <c r="H45" s="983"/>
      <c r="I45" s="983"/>
      <c r="K45" s="981"/>
      <c r="L45" s="981"/>
      <c r="M45" s="981"/>
      <c r="N45" s="981"/>
      <c r="O45" s="984"/>
      <c r="P45" s="984"/>
      <c r="Q45" s="986"/>
    </row>
    <row r="46" spans="1:17" hidden="1" x14ac:dyDescent="0.15">
      <c r="A46" s="981"/>
      <c r="B46" s="981"/>
      <c r="C46" s="982"/>
      <c r="D46" s="982"/>
      <c r="E46" s="982"/>
      <c r="F46" s="983"/>
      <c r="G46" s="983"/>
      <c r="H46" s="983"/>
      <c r="I46" s="983"/>
      <c r="K46" s="981"/>
      <c r="L46" s="981"/>
      <c r="M46" s="981"/>
      <c r="N46" s="981"/>
      <c r="O46" s="984"/>
      <c r="P46" s="984"/>
      <c r="Q46" s="986"/>
    </row>
    <row r="47" spans="1:17" hidden="1" x14ac:dyDescent="0.15">
      <c r="A47" s="981"/>
      <c r="B47" s="981"/>
      <c r="C47" s="982"/>
      <c r="D47" s="982"/>
      <c r="E47" s="982"/>
      <c r="F47" s="983"/>
      <c r="G47" s="983"/>
      <c r="H47" s="983"/>
      <c r="I47" s="983"/>
      <c r="K47" s="981"/>
      <c r="L47" s="981"/>
      <c r="M47" s="981"/>
      <c r="N47" s="981"/>
      <c r="O47" s="984"/>
      <c r="P47" s="984"/>
      <c r="Q47" s="986"/>
    </row>
    <row r="48" spans="1:17" hidden="1" x14ac:dyDescent="0.15">
      <c r="A48" s="981"/>
      <c r="B48" s="981"/>
      <c r="C48" s="982"/>
      <c r="D48" s="982"/>
      <c r="E48" s="982"/>
      <c r="F48" s="983"/>
      <c r="G48" s="983"/>
      <c r="H48" s="983"/>
      <c r="I48" s="983"/>
      <c r="K48" s="981"/>
      <c r="L48" s="981"/>
      <c r="M48" s="981"/>
      <c r="N48" s="981"/>
      <c r="O48" s="984"/>
      <c r="P48" s="984"/>
      <c r="Q48" s="986"/>
    </row>
    <row r="49" spans="1:17" hidden="1" x14ac:dyDescent="0.15">
      <c r="A49" s="981"/>
      <c r="B49" s="981"/>
      <c r="C49" s="982"/>
      <c r="D49" s="982"/>
      <c r="E49" s="982"/>
      <c r="F49" s="983"/>
      <c r="G49" s="983"/>
      <c r="H49" s="983"/>
      <c r="I49" s="983"/>
      <c r="K49" s="981"/>
      <c r="L49" s="981"/>
      <c r="M49" s="981"/>
      <c r="N49" s="981"/>
      <c r="O49" s="984"/>
      <c r="P49" s="984"/>
      <c r="Q49" s="986"/>
    </row>
    <row r="50" spans="1:17" hidden="1" x14ac:dyDescent="0.15">
      <c r="A50" s="981"/>
      <c r="B50" s="981"/>
      <c r="C50" s="982"/>
      <c r="D50" s="982"/>
      <c r="E50" s="982"/>
      <c r="F50" s="983"/>
      <c r="G50" s="983"/>
      <c r="H50" s="983"/>
      <c r="I50" s="983"/>
      <c r="K50" s="981"/>
      <c r="L50" s="981"/>
      <c r="M50" s="981"/>
      <c r="N50" s="981"/>
      <c r="O50" s="984"/>
      <c r="P50" s="984"/>
      <c r="Q50" s="986"/>
    </row>
    <row r="51" spans="1:17" hidden="1" x14ac:dyDescent="0.15">
      <c r="A51" s="981"/>
      <c r="B51" s="981"/>
      <c r="C51" s="982"/>
      <c r="D51" s="982"/>
      <c r="E51" s="982"/>
      <c r="F51" s="983"/>
      <c r="G51" s="983"/>
      <c r="H51" s="983"/>
      <c r="I51" s="983"/>
      <c r="K51" s="981"/>
      <c r="L51" s="981"/>
      <c r="M51" s="981"/>
      <c r="N51" s="981"/>
      <c r="O51" s="984"/>
      <c r="P51" s="984"/>
      <c r="Q51" s="986"/>
    </row>
    <row r="52" spans="1:17" hidden="1" x14ac:dyDescent="0.15">
      <c r="A52" s="981"/>
      <c r="B52" s="981"/>
      <c r="C52" s="982"/>
      <c r="D52" s="982"/>
      <c r="E52" s="982"/>
      <c r="F52" s="983"/>
      <c r="G52" s="983"/>
      <c r="H52" s="983"/>
      <c r="I52" s="983"/>
      <c r="K52" s="981"/>
      <c r="L52" s="981"/>
      <c r="M52" s="981"/>
      <c r="N52" s="981"/>
      <c r="O52" s="984"/>
      <c r="P52" s="984"/>
      <c r="Q52" s="986"/>
    </row>
    <row r="53" spans="1:17" hidden="1" x14ac:dyDescent="0.15">
      <c r="A53" s="981"/>
      <c r="B53" s="981"/>
      <c r="C53" s="982"/>
      <c r="D53" s="982"/>
      <c r="E53" s="982"/>
      <c r="F53" s="983"/>
      <c r="G53" s="983"/>
      <c r="H53" s="983"/>
      <c r="I53" s="983"/>
      <c r="K53" s="981"/>
      <c r="L53" s="981"/>
      <c r="M53" s="981"/>
      <c r="N53" s="981"/>
      <c r="O53" s="984"/>
      <c r="P53" s="984"/>
      <c r="Q53" s="986"/>
    </row>
    <row r="54" spans="1:17" hidden="1" x14ac:dyDescent="0.15">
      <c r="A54" s="981"/>
      <c r="B54" s="981"/>
      <c r="C54" s="982"/>
      <c r="D54" s="982"/>
      <c r="E54" s="982"/>
      <c r="F54" s="983"/>
      <c r="G54" s="983"/>
      <c r="H54" s="983"/>
      <c r="I54" s="983"/>
      <c r="K54" s="981"/>
      <c r="L54" s="981"/>
      <c r="M54" s="981"/>
      <c r="N54" s="981"/>
      <c r="O54" s="984"/>
      <c r="P54" s="984"/>
      <c r="Q54" s="986"/>
    </row>
    <row r="55" spans="1:17" hidden="1" x14ac:dyDescent="0.15">
      <c r="A55" s="981"/>
      <c r="B55" s="981"/>
      <c r="C55" s="982"/>
      <c r="D55" s="982"/>
      <c r="E55" s="982"/>
      <c r="F55" s="983"/>
      <c r="G55" s="983"/>
      <c r="H55" s="983"/>
      <c r="I55" s="983"/>
      <c r="K55" s="981"/>
      <c r="L55" s="981"/>
      <c r="M55" s="981"/>
      <c r="N55" s="981"/>
      <c r="O55" s="984"/>
      <c r="P55" s="984"/>
      <c r="Q55" s="986"/>
    </row>
    <row r="56" spans="1:17" hidden="1" x14ac:dyDescent="0.15">
      <c r="A56" s="981"/>
      <c r="B56" s="981"/>
      <c r="C56" s="982"/>
      <c r="D56" s="982"/>
      <c r="E56" s="982"/>
      <c r="F56" s="983"/>
      <c r="G56" s="983"/>
      <c r="H56" s="983"/>
      <c r="I56" s="983"/>
      <c r="K56" s="981"/>
      <c r="L56" s="981"/>
      <c r="M56" s="981"/>
      <c r="N56" s="981"/>
      <c r="O56" s="984"/>
      <c r="P56" s="984"/>
      <c r="Q56" s="986"/>
    </row>
    <row r="57" spans="1:17" hidden="1" x14ac:dyDescent="0.15">
      <c r="A57" s="981"/>
      <c r="B57" s="981"/>
      <c r="C57" s="982"/>
      <c r="D57" s="982"/>
      <c r="E57" s="982"/>
      <c r="F57" s="983"/>
      <c r="G57" s="983"/>
      <c r="H57" s="983"/>
      <c r="I57" s="983"/>
      <c r="K57" s="981"/>
      <c r="L57" s="981"/>
      <c r="M57" s="981"/>
      <c r="N57" s="981"/>
      <c r="O57" s="984"/>
      <c r="P57" s="984"/>
      <c r="Q57" s="986"/>
    </row>
    <row r="58" spans="1:17" hidden="1" x14ac:dyDescent="0.15">
      <c r="A58" s="981"/>
      <c r="B58" s="981"/>
      <c r="C58" s="982"/>
      <c r="D58" s="982"/>
      <c r="E58" s="982"/>
      <c r="F58" s="983"/>
      <c r="G58" s="983"/>
      <c r="H58" s="983"/>
      <c r="I58" s="983"/>
      <c r="K58" s="981"/>
      <c r="L58" s="981"/>
      <c r="M58" s="981"/>
      <c r="N58" s="981"/>
      <c r="O58" s="984"/>
      <c r="P58" s="984"/>
      <c r="Q58" s="986"/>
    </row>
    <row r="59" spans="1:17" hidden="1" x14ac:dyDescent="0.15">
      <c r="A59" s="981"/>
      <c r="B59" s="981"/>
      <c r="C59" s="982"/>
      <c r="D59" s="982"/>
      <c r="E59" s="982"/>
      <c r="F59" s="983"/>
      <c r="G59" s="983"/>
      <c r="H59" s="983"/>
      <c r="I59" s="983"/>
      <c r="K59" s="981"/>
      <c r="L59" s="981"/>
      <c r="M59" s="981"/>
      <c r="N59" s="981"/>
      <c r="O59" s="984"/>
      <c r="P59" s="984"/>
      <c r="Q59" s="986"/>
    </row>
    <row r="60" spans="1:17" hidden="1" x14ac:dyDescent="0.15">
      <c r="A60" s="981"/>
      <c r="B60" s="981"/>
      <c r="C60" s="982"/>
      <c r="D60" s="982"/>
      <c r="E60" s="982"/>
      <c r="F60" s="983"/>
      <c r="G60" s="983"/>
      <c r="H60" s="983"/>
      <c r="I60" s="983"/>
      <c r="K60" s="981"/>
      <c r="L60" s="981"/>
      <c r="M60" s="981"/>
      <c r="N60" s="981"/>
      <c r="O60" s="984"/>
      <c r="P60" s="984"/>
      <c r="Q60" s="986"/>
    </row>
    <row r="61" spans="1:17" hidden="1" x14ac:dyDescent="0.15">
      <c r="A61" s="981"/>
      <c r="B61" s="981"/>
      <c r="C61" s="982"/>
      <c r="D61" s="982"/>
      <c r="E61" s="982"/>
      <c r="F61" s="983"/>
      <c r="G61" s="983"/>
      <c r="H61" s="983"/>
      <c r="I61" s="983"/>
      <c r="K61" s="981"/>
      <c r="L61" s="981"/>
      <c r="M61" s="981"/>
      <c r="N61" s="981"/>
      <c r="O61" s="984"/>
      <c r="P61" s="984"/>
      <c r="Q61" s="986"/>
    </row>
    <row r="62" spans="1:17" hidden="1" x14ac:dyDescent="0.15">
      <c r="A62" s="981"/>
      <c r="B62" s="981"/>
      <c r="C62" s="982"/>
      <c r="D62" s="982"/>
      <c r="E62" s="982"/>
      <c r="F62" s="983"/>
      <c r="G62" s="983"/>
      <c r="H62" s="983"/>
      <c r="I62" s="983"/>
      <c r="K62" s="981"/>
      <c r="L62" s="981"/>
      <c r="M62" s="981"/>
      <c r="N62" s="981"/>
      <c r="O62" s="984"/>
      <c r="P62" s="984"/>
      <c r="Q62" s="986"/>
    </row>
    <row r="63" spans="1:17" hidden="1" x14ac:dyDescent="0.15">
      <c r="A63" s="981"/>
      <c r="B63" s="981"/>
      <c r="C63" s="982"/>
      <c r="D63" s="982"/>
      <c r="E63" s="982"/>
      <c r="F63" s="983"/>
      <c r="G63" s="983"/>
      <c r="H63" s="983"/>
      <c r="I63" s="983"/>
      <c r="K63" s="981"/>
      <c r="L63" s="981"/>
      <c r="M63" s="981"/>
      <c r="N63" s="981"/>
      <c r="O63" s="984"/>
      <c r="P63" s="984"/>
      <c r="Q63" s="986"/>
    </row>
    <row r="64" spans="1:17" hidden="1" x14ac:dyDescent="0.15">
      <c r="A64" s="981"/>
      <c r="B64" s="981"/>
      <c r="C64" s="982"/>
      <c r="D64" s="982"/>
      <c r="E64" s="982"/>
      <c r="F64" s="983"/>
      <c r="G64" s="983"/>
      <c r="H64" s="983"/>
      <c r="I64" s="983"/>
      <c r="K64" s="981"/>
      <c r="L64" s="981"/>
      <c r="M64" s="981"/>
      <c r="N64" s="981"/>
      <c r="O64" s="984"/>
      <c r="P64" s="984"/>
      <c r="Q64" s="986"/>
    </row>
    <row r="65" spans="1:17" hidden="1" x14ac:dyDescent="0.15">
      <c r="A65" s="981"/>
      <c r="B65" s="981"/>
      <c r="C65" s="982"/>
      <c r="D65" s="982"/>
      <c r="E65" s="982"/>
      <c r="F65" s="983"/>
      <c r="G65" s="983"/>
      <c r="H65" s="983"/>
      <c r="I65" s="983"/>
      <c r="K65" s="981"/>
      <c r="L65" s="981"/>
      <c r="M65" s="981"/>
      <c r="N65" s="981"/>
      <c r="O65" s="984"/>
      <c r="P65" s="984"/>
      <c r="Q65" s="986"/>
    </row>
    <row r="66" spans="1:17" hidden="1" x14ac:dyDescent="0.15">
      <c r="A66" s="981"/>
      <c r="B66" s="981"/>
      <c r="C66" s="982"/>
      <c r="D66" s="982"/>
      <c r="E66" s="982"/>
      <c r="F66" s="983"/>
      <c r="G66" s="983"/>
      <c r="H66" s="983"/>
      <c r="I66" s="983"/>
      <c r="K66" s="981"/>
      <c r="L66" s="981"/>
      <c r="M66" s="981"/>
      <c r="N66" s="981"/>
      <c r="O66" s="984"/>
      <c r="P66" s="984"/>
      <c r="Q66" s="986"/>
    </row>
    <row r="67" spans="1:17" hidden="1" x14ac:dyDescent="0.15">
      <c r="A67" s="981"/>
      <c r="B67" s="981"/>
      <c r="C67" s="982"/>
      <c r="D67" s="982"/>
      <c r="E67" s="982"/>
      <c r="F67" s="983"/>
      <c r="G67" s="983"/>
      <c r="H67" s="983"/>
      <c r="I67" s="983"/>
      <c r="K67" s="981"/>
      <c r="L67" s="981"/>
      <c r="M67" s="981"/>
      <c r="N67" s="981"/>
      <c r="O67" s="984"/>
      <c r="P67" s="984"/>
      <c r="Q67" s="986"/>
    </row>
    <row r="68" spans="1:17" hidden="1" x14ac:dyDescent="0.15">
      <c r="A68" s="981"/>
      <c r="B68" s="981"/>
      <c r="C68" s="982"/>
      <c r="D68" s="982"/>
      <c r="E68" s="982"/>
      <c r="F68" s="983"/>
      <c r="G68" s="983"/>
      <c r="H68" s="983"/>
      <c r="I68" s="983"/>
      <c r="K68" s="981"/>
      <c r="L68" s="981"/>
      <c r="M68" s="981"/>
      <c r="N68" s="981"/>
      <c r="O68" s="984"/>
      <c r="P68" s="984"/>
      <c r="Q68" s="986"/>
    </row>
    <row r="69" spans="1:17" hidden="1" x14ac:dyDescent="0.15">
      <c r="A69" s="981"/>
      <c r="B69" s="981"/>
      <c r="C69" s="982"/>
      <c r="D69" s="982"/>
      <c r="E69" s="982"/>
      <c r="F69" s="983"/>
      <c r="G69" s="983"/>
      <c r="H69" s="983"/>
      <c r="I69" s="983"/>
      <c r="K69" s="981"/>
      <c r="L69" s="981"/>
      <c r="M69" s="981"/>
      <c r="N69" s="981"/>
      <c r="O69" s="984"/>
      <c r="P69" s="984"/>
      <c r="Q69" s="986"/>
    </row>
    <row r="70" spans="1:17" hidden="1" x14ac:dyDescent="0.15">
      <c r="A70" s="981"/>
      <c r="B70" s="981"/>
      <c r="C70" s="982"/>
      <c r="D70" s="982"/>
      <c r="E70" s="982"/>
      <c r="F70" s="983"/>
      <c r="G70" s="983"/>
      <c r="H70" s="983"/>
      <c r="I70" s="983"/>
      <c r="K70" s="981"/>
      <c r="L70" s="981"/>
      <c r="M70" s="981"/>
      <c r="N70" s="981"/>
      <c r="O70" s="984"/>
      <c r="P70" s="984"/>
      <c r="Q70" s="986"/>
    </row>
    <row r="71" spans="1:17" hidden="1" x14ac:dyDescent="0.15">
      <c r="A71" s="981"/>
      <c r="B71" s="981"/>
      <c r="C71" s="982"/>
      <c r="D71" s="982"/>
      <c r="E71" s="982"/>
      <c r="F71" s="983"/>
      <c r="G71" s="983"/>
      <c r="H71" s="983"/>
      <c r="I71" s="983"/>
      <c r="K71" s="981"/>
      <c r="L71" s="981"/>
      <c r="M71" s="981"/>
      <c r="N71" s="981"/>
      <c r="O71" s="984"/>
      <c r="P71" s="984"/>
      <c r="Q71" s="986"/>
    </row>
    <row r="72" spans="1:17" hidden="1" x14ac:dyDescent="0.15">
      <c r="A72" s="981"/>
      <c r="B72" s="981"/>
      <c r="C72" s="982"/>
      <c r="D72" s="982"/>
      <c r="E72" s="982"/>
      <c r="F72" s="983"/>
      <c r="G72" s="983"/>
      <c r="H72" s="983"/>
      <c r="I72" s="983"/>
      <c r="K72" s="981"/>
      <c r="L72" s="981"/>
      <c r="M72" s="981"/>
      <c r="N72" s="981"/>
      <c r="O72" s="984"/>
      <c r="P72" s="984"/>
      <c r="Q72" s="986"/>
    </row>
    <row r="73" spans="1:17" hidden="1" x14ac:dyDescent="0.15">
      <c r="A73" s="981"/>
      <c r="B73" s="981"/>
      <c r="C73" s="982"/>
      <c r="D73" s="982"/>
      <c r="E73" s="982"/>
      <c r="F73" s="983"/>
      <c r="G73" s="983"/>
      <c r="H73" s="983"/>
      <c r="I73" s="983"/>
      <c r="K73" s="981"/>
      <c r="L73" s="981"/>
      <c r="M73" s="981"/>
      <c r="N73" s="981"/>
      <c r="O73" s="984"/>
      <c r="P73" s="984"/>
      <c r="Q73" s="986"/>
    </row>
    <row r="74" spans="1:17" hidden="1" x14ac:dyDescent="0.15">
      <c r="A74" s="981"/>
      <c r="B74" s="981"/>
      <c r="C74" s="982"/>
      <c r="D74" s="982"/>
      <c r="E74" s="982"/>
      <c r="F74" s="983"/>
      <c r="G74" s="983"/>
      <c r="H74" s="983"/>
      <c r="I74" s="983"/>
      <c r="K74" s="981"/>
      <c r="L74" s="981"/>
      <c r="M74" s="981"/>
      <c r="N74" s="981"/>
      <c r="O74" s="984"/>
      <c r="P74" s="984"/>
      <c r="Q74" s="986"/>
    </row>
    <row r="75" spans="1:17" hidden="1" x14ac:dyDescent="0.15">
      <c r="A75" s="981"/>
      <c r="B75" s="981"/>
      <c r="C75" s="982"/>
      <c r="D75" s="982"/>
      <c r="E75" s="982"/>
      <c r="F75" s="983"/>
      <c r="G75" s="983"/>
      <c r="H75" s="983"/>
      <c r="I75" s="983"/>
      <c r="K75" s="981"/>
      <c r="L75" s="981"/>
      <c r="M75" s="981"/>
      <c r="N75" s="981"/>
      <c r="O75" s="984"/>
      <c r="P75" s="984"/>
      <c r="Q75" s="986"/>
    </row>
    <row r="76" spans="1:17" hidden="1" x14ac:dyDescent="0.15">
      <c r="A76" s="981"/>
      <c r="B76" s="981"/>
      <c r="C76" s="982"/>
      <c r="D76" s="982"/>
      <c r="E76" s="982"/>
      <c r="F76" s="983"/>
      <c r="G76" s="983"/>
      <c r="H76" s="983"/>
      <c r="I76" s="983"/>
      <c r="K76" s="981"/>
      <c r="L76" s="981"/>
      <c r="M76" s="981"/>
      <c r="N76" s="981"/>
      <c r="O76" s="984"/>
      <c r="P76" s="984"/>
      <c r="Q76" s="986"/>
    </row>
    <row r="77" spans="1:17" hidden="1" x14ac:dyDescent="0.15">
      <c r="A77" s="981"/>
      <c r="B77" s="981"/>
      <c r="C77" s="982"/>
      <c r="D77" s="982"/>
      <c r="E77" s="982"/>
      <c r="F77" s="983"/>
      <c r="G77" s="983"/>
      <c r="H77" s="983"/>
      <c r="I77" s="983"/>
      <c r="K77" s="981"/>
      <c r="L77" s="981"/>
      <c r="M77" s="981"/>
      <c r="N77" s="981"/>
      <c r="O77" s="984"/>
      <c r="P77" s="984"/>
      <c r="Q77" s="986"/>
    </row>
    <row r="78" spans="1:17" hidden="1" x14ac:dyDescent="0.15">
      <c r="A78" s="981"/>
      <c r="B78" s="981"/>
      <c r="C78" s="982"/>
      <c r="D78" s="982"/>
      <c r="E78" s="982"/>
      <c r="F78" s="983"/>
      <c r="G78" s="983"/>
      <c r="H78" s="983"/>
      <c r="I78" s="983"/>
      <c r="K78" s="981"/>
      <c r="L78" s="981"/>
      <c r="M78" s="981"/>
      <c r="N78" s="981"/>
      <c r="O78" s="984"/>
      <c r="P78" s="984"/>
      <c r="Q78" s="986"/>
    </row>
    <row r="79" spans="1:17" hidden="1" x14ac:dyDescent="0.15">
      <c r="A79" s="981"/>
      <c r="B79" s="981"/>
      <c r="C79" s="982"/>
      <c r="D79" s="982"/>
      <c r="E79" s="982"/>
      <c r="F79" s="983"/>
      <c r="G79" s="983"/>
      <c r="H79" s="983"/>
      <c r="I79" s="983"/>
      <c r="K79" s="981"/>
      <c r="L79" s="981"/>
      <c r="M79" s="981"/>
      <c r="N79" s="981"/>
      <c r="O79" s="984"/>
      <c r="P79" s="984"/>
      <c r="Q79" s="986"/>
    </row>
    <row r="80" spans="1:17" hidden="1" x14ac:dyDescent="0.15">
      <c r="A80" s="981"/>
      <c r="B80" s="981"/>
      <c r="C80" s="982"/>
      <c r="D80" s="982"/>
      <c r="E80" s="982"/>
      <c r="F80" s="983"/>
      <c r="G80" s="983"/>
      <c r="H80" s="983"/>
      <c r="I80" s="983"/>
      <c r="K80" s="981"/>
      <c r="L80" s="981"/>
      <c r="M80" s="981"/>
      <c r="N80" s="981"/>
      <c r="O80" s="984"/>
      <c r="P80" s="984"/>
      <c r="Q80" s="986"/>
    </row>
    <row r="81" spans="1:17" hidden="1" x14ac:dyDescent="0.15">
      <c r="A81" s="981"/>
      <c r="B81" s="981"/>
      <c r="C81" s="982"/>
      <c r="D81" s="982"/>
      <c r="E81" s="982"/>
      <c r="F81" s="983"/>
      <c r="G81" s="983"/>
      <c r="H81" s="983"/>
      <c r="I81" s="983"/>
      <c r="K81" s="981"/>
      <c r="L81" s="981"/>
      <c r="M81" s="981"/>
      <c r="N81" s="981"/>
      <c r="O81" s="984"/>
      <c r="P81" s="984"/>
      <c r="Q81" s="986"/>
    </row>
    <row r="82" spans="1:17" hidden="1" x14ac:dyDescent="0.15">
      <c r="A82" s="981"/>
      <c r="B82" s="981"/>
      <c r="C82" s="982"/>
      <c r="D82" s="982"/>
      <c r="E82" s="982"/>
      <c r="F82" s="983"/>
      <c r="G82" s="983"/>
      <c r="H82" s="983"/>
      <c r="I82" s="983"/>
      <c r="K82" s="981"/>
      <c r="L82" s="981"/>
      <c r="M82" s="981"/>
      <c r="N82" s="981"/>
      <c r="O82" s="984"/>
      <c r="P82" s="984"/>
      <c r="Q82" s="986"/>
    </row>
    <row r="83" spans="1:17" hidden="1" x14ac:dyDescent="0.15">
      <c r="A83" s="981"/>
      <c r="B83" s="981"/>
      <c r="C83" s="982"/>
      <c r="D83" s="982"/>
      <c r="E83" s="982"/>
      <c r="F83" s="983"/>
      <c r="G83" s="983"/>
      <c r="H83" s="983"/>
      <c r="I83" s="983"/>
      <c r="K83" s="981"/>
      <c r="L83" s="981"/>
      <c r="M83" s="981"/>
      <c r="N83" s="981"/>
      <c r="O83" s="984"/>
      <c r="P83" s="984"/>
      <c r="Q83" s="986"/>
    </row>
    <row r="84" spans="1:17" hidden="1" x14ac:dyDescent="0.15">
      <c r="A84" s="981"/>
      <c r="B84" s="981"/>
      <c r="C84" s="982"/>
      <c r="D84" s="982"/>
      <c r="E84" s="982"/>
      <c r="F84" s="983"/>
      <c r="G84" s="983"/>
      <c r="H84" s="983"/>
      <c r="I84" s="983"/>
      <c r="K84" s="981"/>
      <c r="L84" s="981"/>
      <c r="M84" s="981"/>
      <c r="N84" s="981"/>
      <c r="O84" s="984"/>
      <c r="P84" s="984"/>
      <c r="Q84" s="986"/>
    </row>
    <row r="85" spans="1:17" hidden="1" x14ac:dyDescent="0.15">
      <c r="A85" s="981"/>
      <c r="B85" s="981"/>
      <c r="C85" s="982"/>
      <c r="D85" s="982"/>
      <c r="E85" s="982"/>
      <c r="F85" s="983"/>
      <c r="G85" s="983"/>
      <c r="H85" s="983"/>
      <c r="I85" s="983"/>
      <c r="K85" s="981"/>
      <c r="L85" s="981"/>
      <c r="M85" s="981"/>
      <c r="N85" s="981"/>
      <c r="O85" s="984"/>
      <c r="P85" s="984"/>
      <c r="Q85" s="986"/>
    </row>
    <row r="86" spans="1:17" hidden="1" x14ac:dyDescent="0.15">
      <c r="A86" s="981"/>
      <c r="B86" s="981"/>
      <c r="C86" s="982"/>
      <c r="D86" s="982"/>
      <c r="E86" s="982"/>
      <c r="F86" s="983"/>
      <c r="G86" s="983"/>
      <c r="H86" s="983"/>
      <c r="I86" s="983"/>
      <c r="K86" s="981"/>
      <c r="L86" s="981"/>
      <c r="M86" s="981"/>
      <c r="N86" s="981"/>
      <c r="O86" s="984"/>
      <c r="P86" s="984"/>
      <c r="Q86" s="986"/>
    </row>
    <row r="87" spans="1:17" hidden="1" x14ac:dyDescent="0.15">
      <c r="A87" s="981"/>
      <c r="B87" s="981"/>
      <c r="C87" s="982"/>
      <c r="D87" s="982"/>
      <c r="E87" s="982"/>
      <c r="F87" s="983"/>
      <c r="G87" s="983"/>
      <c r="H87" s="983"/>
      <c r="I87" s="983"/>
      <c r="K87" s="981"/>
      <c r="L87" s="981"/>
      <c r="M87" s="981"/>
      <c r="N87" s="981"/>
      <c r="O87" s="984"/>
      <c r="P87" s="984"/>
      <c r="Q87" s="986"/>
    </row>
    <row r="88" spans="1:17" hidden="1" x14ac:dyDescent="0.15">
      <c r="A88" s="981"/>
      <c r="B88" s="981"/>
      <c r="C88" s="982"/>
      <c r="D88" s="982"/>
      <c r="E88" s="982"/>
      <c r="F88" s="983"/>
      <c r="G88" s="983"/>
      <c r="H88" s="983"/>
      <c r="I88" s="983"/>
      <c r="K88" s="981"/>
      <c r="L88" s="981"/>
      <c r="M88" s="981"/>
      <c r="N88" s="981"/>
      <c r="O88" s="984"/>
      <c r="P88" s="984"/>
      <c r="Q88" s="986"/>
    </row>
    <row r="89" spans="1:17" hidden="1" x14ac:dyDescent="0.15">
      <c r="A89" s="981"/>
      <c r="B89" s="981"/>
      <c r="C89" s="982"/>
      <c r="D89" s="982"/>
      <c r="E89" s="982"/>
      <c r="F89" s="983"/>
      <c r="G89" s="983"/>
      <c r="H89" s="983"/>
      <c r="I89" s="983"/>
      <c r="K89" s="981"/>
      <c r="L89" s="981"/>
      <c r="M89" s="981"/>
      <c r="N89" s="981"/>
      <c r="O89" s="984"/>
      <c r="P89" s="984"/>
      <c r="Q89" s="986"/>
    </row>
    <row r="90" spans="1:17" hidden="1" x14ac:dyDescent="0.15">
      <c r="A90" s="981"/>
      <c r="B90" s="981"/>
      <c r="C90" s="982"/>
      <c r="D90" s="982"/>
      <c r="E90" s="982"/>
      <c r="F90" s="983"/>
      <c r="G90" s="983"/>
      <c r="H90" s="983"/>
      <c r="I90" s="983"/>
      <c r="K90" s="981"/>
      <c r="L90" s="981"/>
      <c r="M90" s="981"/>
      <c r="N90" s="981"/>
      <c r="O90" s="984"/>
      <c r="P90" s="984"/>
      <c r="Q90" s="986"/>
    </row>
    <row r="91" spans="1:17" hidden="1" x14ac:dyDescent="0.15">
      <c r="A91" s="981"/>
      <c r="B91" s="981"/>
      <c r="C91" s="982"/>
      <c r="D91" s="982"/>
      <c r="E91" s="982"/>
      <c r="F91" s="983"/>
      <c r="G91" s="983"/>
      <c r="H91" s="983"/>
      <c r="I91" s="983"/>
      <c r="K91" s="981"/>
      <c r="L91" s="981"/>
      <c r="M91" s="981"/>
      <c r="N91" s="981"/>
      <c r="O91" s="984"/>
      <c r="P91" s="984"/>
      <c r="Q91" s="986"/>
    </row>
    <row r="92" spans="1:17" hidden="1" x14ac:dyDescent="0.15">
      <c r="A92" s="981"/>
      <c r="B92" s="981"/>
      <c r="C92" s="982"/>
      <c r="D92" s="982"/>
      <c r="E92" s="982"/>
      <c r="F92" s="983"/>
      <c r="G92" s="983"/>
      <c r="H92" s="983"/>
      <c r="I92" s="983"/>
      <c r="K92" s="992"/>
      <c r="L92" s="992"/>
      <c r="M92" s="992"/>
      <c r="N92" s="992"/>
      <c r="O92" s="993"/>
      <c r="P92" s="993"/>
      <c r="Q92" s="986"/>
    </row>
    <row r="93" spans="1:17" hidden="1" x14ac:dyDescent="0.15">
      <c r="A93" s="981"/>
      <c r="B93" s="981"/>
      <c r="C93" s="982"/>
      <c r="D93" s="982"/>
      <c r="E93" s="982"/>
      <c r="F93" s="983"/>
      <c r="G93" s="983"/>
      <c r="H93" s="983"/>
      <c r="I93" s="983"/>
      <c r="K93" s="981"/>
      <c r="L93" s="981"/>
      <c r="M93" s="981"/>
      <c r="N93" s="981"/>
      <c r="O93" s="984"/>
      <c r="P93" s="984"/>
      <c r="Q93" s="986"/>
    </row>
    <row r="94" spans="1:17" hidden="1" x14ac:dyDescent="0.15">
      <c r="A94" s="981"/>
      <c r="B94" s="981"/>
      <c r="C94" s="982"/>
      <c r="D94" s="982"/>
      <c r="E94" s="982"/>
      <c r="F94" s="983"/>
      <c r="G94" s="983"/>
      <c r="H94" s="983"/>
      <c r="I94" s="983"/>
      <c r="K94" s="981"/>
      <c r="L94" s="981"/>
      <c r="M94" s="981"/>
      <c r="N94" s="981"/>
      <c r="O94" s="984"/>
      <c r="P94" s="984"/>
      <c r="Q94" s="986"/>
    </row>
    <row r="95" spans="1:17" hidden="1" x14ac:dyDescent="0.15">
      <c r="A95" s="981"/>
      <c r="B95" s="981"/>
      <c r="C95" s="982"/>
      <c r="D95" s="982"/>
      <c r="E95" s="982"/>
      <c r="F95" s="983"/>
      <c r="G95" s="983"/>
      <c r="H95" s="983"/>
      <c r="I95" s="983"/>
      <c r="K95" s="981"/>
      <c r="L95" s="981"/>
      <c r="M95" s="981"/>
      <c r="N95" s="981"/>
      <c r="O95" s="984"/>
      <c r="P95" s="984"/>
      <c r="Q95" s="986"/>
    </row>
    <row r="96" spans="1:17" hidden="1" x14ac:dyDescent="0.15">
      <c r="A96" s="981"/>
      <c r="B96" s="981"/>
      <c r="C96" s="982"/>
      <c r="D96" s="982"/>
      <c r="E96" s="982"/>
      <c r="F96" s="983"/>
      <c r="G96" s="983"/>
      <c r="H96" s="983"/>
      <c r="I96" s="983"/>
      <c r="K96" s="981"/>
      <c r="L96" s="981"/>
      <c r="M96" s="981"/>
      <c r="N96" s="981"/>
      <c r="O96" s="984"/>
      <c r="P96" s="984"/>
      <c r="Q96" s="986"/>
    </row>
    <row r="97" spans="1:17" hidden="1" x14ac:dyDescent="0.15">
      <c r="A97" s="981"/>
      <c r="B97" s="981"/>
      <c r="C97" s="982"/>
      <c r="D97" s="982"/>
      <c r="E97" s="982"/>
      <c r="F97" s="983"/>
      <c r="G97" s="983"/>
      <c r="H97" s="983"/>
      <c r="I97" s="983"/>
      <c r="K97" s="981"/>
      <c r="L97" s="981"/>
      <c r="M97" s="981"/>
      <c r="N97" s="981"/>
      <c r="O97" s="984"/>
      <c r="P97" s="984"/>
      <c r="Q97" s="986"/>
    </row>
    <row r="98" spans="1:17" hidden="1" x14ac:dyDescent="0.15">
      <c r="A98" s="981"/>
      <c r="B98" s="981"/>
      <c r="C98" s="982"/>
      <c r="D98" s="982"/>
      <c r="E98" s="982"/>
      <c r="F98" s="983"/>
      <c r="G98" s="983"/>
      <c r="H98" s="983"/>
      <c r="I98" s="983"/>
      <c r="K98" s="981"/>
      <c r="L98" s="981"/>
      <c r="M98" s="981"/>
      <c r="N98" s="981"/>
      <c r="O98" s="984"/>
      <c r="P98" s="984"/>
      <c r="Q98" s="986"/>
    </row>
    <row r="99" spans="1:17" hidden="1" x14ac:dyDescent="0.15">
      <c r="A99" s="981"/>
      <c r="B99" s="981"/>
      <c r="C99" s="982"/>
      <c r="D99" s="982"/>
      <c r="E99" s="982"/>
      <c r="F99" s="983"/>
      <c r="G99" s="983"/>
      <c r="H99" s="983"/>
      <c r="I99" s="983"/>
      <c r="K99" s="981"/>
      <c r="L99" s="981"/>
      <c r="M99" s="981"/>
      <c r="N99" s="981"/>
      <c r="O99" s="984"/>
      <c r="P99" s="984"/>
      <c r="Q99" s="986"/>
    </row>
    <row r="100" spans="1:17" hidden="1" x14ac:dyDescent="0.15">
      <c r="A100" s="981"/>
      <c r="B100" s="981"/>
      <c r="C100" s="982"/>
      <c r="D100" s="982"/>
      <c r="E100" s="982"/>
      <c r="F100" s="983"/>
      <c r="G100" s="983"/>
      <c r="H100" s="983"/>
      <c r="I100" s="983"/>
      <c r="K100" s="981"/>
      <c r="L100" s="981"/>
      <c r="M100" s="981"/>
      <c r="N100" s="981"/>
      <c r="O100" s="984"/>
      <c r="P100" s="984"/>
      <c r="Q100" s="986"/>
    </row>
    <row r="101" spans="1:17" hidden="1" x14ac:dyDescent="0.15">
      <c r="A101" s="981"/>
      <c r="B101" s="981"/>
      <c r="C101" s="982"/>
      <c r="D101" s="982"/>
      <c r="E101" s="982"/>
      <c r="F101" s="983"/>
      <c r="G101" s="983"/>
      <c r="H101" s="983"/>
      <c r="I101" s="983"/>
      <c r="K101" s="981"/>
      <c r="L101" s="981"/>
      <c r="M101" s="981"/>
      <c r="N101" s="981"/>
      <c r="O101" s="984"/>
      <c r="P101" s="984"/>
      <c r="Q101" s="986"/>
    </row>
    <row r="102" spans="1:17" hidden="1" x14ac:dyDescent="0.15">
      <c r="A102" s="981"/>
      <c r="B102" s="981"/>
      <c r="C102" s="982"/>
      <c r="D102" s="982"/>
      <c r="E102" s="982"/>
      <c r="F102" s="983"/>
      <c r="G102" s="983"/>
      <c r="H102" s="983"/>
      <c r="I102" s="983"/>
      <c r="K102" s="981"/>
      <c r="L102" s="981"/>
      <c r="M102" s="981"/>
      <c r="N102" s="981"/>
      <c r="O102" s="984"/>
      <c r="P102" s="984"/>
      <c r="Q102" s="986"/>
    </row>
    <row r="103" spans="1:17" hidden="1" x14ac:dyDescent="0.15">
      <c r="A103" s="981"/>
      <c r="B103" s="981"/>
      <c r="C103" s="982"/>
      <c r="D103" s="982"/>
      <c r="E103" s="982"/>
      <c r="F103" s="983"/>
      <c r="G103" s="983"/>
      <c r="H103" s="983"/>
      <c r="I103" s="983"/>
      <c r="K103" s="981"/>
      <c r="L103" s="981"/>
      <c r="M103" s="981"/>
      <c r="N103" s="981"/>
      <c r="O103" s="984"/>
      <c r="P103" s="984"/>
      <c r="Q103" s="986"/>
    </row>
    <row r="104" spans="1:17" hidden="1" x14ac:dyDescent="0.15">
      <c r="A104" s="981"/>
      <c r="B104" s="981"/>
      <c r="C104" s="982"/>
      <c r="D104" s="982"/>
      <c r="E104" s="982"/>
      <c r="F104" s="983"/>
      <c r="G104" s="983"/>
      <c r="H104" s="983"/>
      <c r="I104" s="983"/>
      <c r="K104" s="981"/>
      <c r="L104" s="981"/>
      <c r="M104" s="981"/>
      <c r="N104" s="981"/>
      <c r="O104" s="984"/>
      <c r="P104" s="984"/>
      <c r="Q104" s="986"/>
    </row>
    <row r="105" spans="1:17" x14ac:dyDescent="0.15">
      <c r="A105" s="992" t="s">
        <v>1053</v>
      </c>
      <c r="B105" s="992"/>
      <c r="C105" s="994"/>
      <c r="D105" s="994"/>
      <c r="E105" s="994"/>
      <c r="F105" s="995"/>
      <c r="G105" s="995"/>
      <c r="H105" s="995"/>
      <c r="I105" s="995"/>
      <c r="K105" s="992" t="s">
        <v>1053</v>
      </c>
      <c r="L105" s="994"/>
      <c r="M105" s="994"/>
      <c r="N105" s="994"/>
      <c r="O105" s="995"/>
      <c r="P105" s="995"/>
      <c r="Q105" s="986"/>
    </row>
    <row r="106" spans="1:17" x14ac:dyDescent="0.15">
      <c r="A106" s="981"/>
      <c r="B106" s="981"/>
      <c r="C106" s="982"/>
      <c r="D106" s="982"/>
      <c r="E106" s="982"/>
      <c r="F106" s="983"/>
      <c r="G106" s="983"/>
      <c r="H106" s="983"/>
      <c r="I106" s="983"/>
      <c r="K106" s="981"/>
      <c r="L106" s="981"/>
      <c r="M106" s="981"/>
      <c r="N106" s="981"/>
      <c r="O106" s="984"/>
      <c r="P106" s="984"/>
      <c r="Q106" s="986"/>
    </row>
    <row r="107" spans="1:17" x14ac:dyDescent="0.15">
      <c r="A107" s="981"/>
      <c r="B107" s="981"/>
      <c r="C107" s="982"/>
      <c r="D107" s="982"/>
      <c r="E107" s="982"/>
      <c r="F107" s="983"/>
      <c r="G107" s="983"/>
      <c r="H107" s="983"/>
      <c r="I107" s="983"/>
      <c r="K107" s="981"/>
      <c r="L107" s="981"/>
      <c r="M107" s="981"/>
      <c r="N107" s="981"/>
      <c r="O107" s="984"/>
      <c r="P107" s="984"/>
      <c r="Q107" s="986"/>
    </row>
    <row r="108" spans="1:17" x14ac:dyDescent="0.15">
      <c r="A108" s="981"/>
      <c r="B108" s="981"/>
      <c r="C108" s="982"/>
      <c r="D108" s="982"/>
      <c r="E108" s="982"/>
      <c r="F108" s="983"/>
      <c r="G108" s="983"/>
      <c r="H108" s="983"/>
      <c r="I108" s="983"/>
      <c r="K108" s="981"/>
      <c r="L108" s="981"/>
      <c r="M108" s="981"/>
      <c r="N108" s="981"/>
      <c r="O108" s="984"/>
      <c r="P108" s="984"/>
      <c r="Q108" s="986"/>
    </row>
    <row r="109" spans="1:17" x14ac:dyDescent="0.15">
      <c r="A109" s="981"/>
      <c r="B109" s="981"/>
      <c r="C109" s="982"/>
      <c r="D109" s="982"/>
      <c r="E109" s="982"/>
      <c r="F109" s="983"/>
      <c r="G109" s="983"/>
      <c r="H109" s="983"/>
      <c r="I109" s="983"/>
      <c r="K109" s="981"/>
      <c r="L109" s="981"/>
      <c r="M109" s="981"/>
      <c r="N109" s="981"/>
      <c r="O109" s="984"/>
      <c r="P109" s="984"/>
      <c r="Q109" s="986"/>
    </row>
    <row r="110" spans="1:17" x14ac:dyDescent="0.15">
      <c r="A110" s="981"/>
      <c r="B110" s="981"/>
      <c r="C110" s="982"/>
      <c r="D110" s="982"/>
      <c r="E110" s="982"/>
      <c r="F110" s="983"/>
      <c r="G110" s="983"/>
      <c r="H110" s="983"/>
      <c r="I110" s="983"/>
      <c r="K110" s="981"/>
      <c r="L110" s="981"/>
      <c r="M110" s="981"/>
      <c r="N110" s="981"/>
      <c r="O110" s="984"/>
      <c r="P110" s="984"/>
      <c r="Q110" s="986"/>
    </row>
    <row r="111" spans="1:17" x14ac:dyDescent="0.15">
      <c r="A111" s="981"/>
      <c r="B111" s="981"/>
      <c r="C111" s="982"/>
      <c r="D111" s="982"/>
      <c r="E111" s="982"/>
      <c r="F111" s="983"/>
      <c r="G111" s="983"/>
      <c r="H111" s="983"/>
      <c r="I111" s="983"/>
      <c r="K111" s="981"/>
      <c r="L111" s="981"/>
      <c r="M111" s="981"/>
      <c r="N111" s="981"/>
      <c r="O111" s="984"/>
      <c r="P111" s="984"/>
      <c r="Q111" s="986"/>
    </row>
    <row r="112" spans="1:17" x14ac:dyDescent="0.15">
      <c r="A112" s="981"/>
      <c r="B112" s="981"/>
      <c r="C112" s="982"/>
      <c r="D112" s="982"/>
      <c r="E112" s="982"/>
      <c r="F112" s="983"/>
      <c r="G112" s="983"/>
      <c r="H112" s="983"/>
      <c r="I112" s="983"/>
      <c r="K112" s="981"/>
      <c r="L112" s="981"/>
      <c r="M112" s="981"/>
      <c r="N112" s="981"/>
      <c r="O112" s="984"/>
      <c r="P112" s="984"/>
      <c r="Q112" s="986"/>
    </row>
    <row r="113" spans="1:17" hidden="1" x14ac:dyDescent="0.15">
      <c r="A113" s="982"/>
      <c r="B113" s="982"/>
      <c r="C113" s="982"/>
      <c r="D113" s="982"/>
      <c r="E113" s="982"/>
      <c r="F113" s="983"/>
      <c r="G113" s="983"/>
      <c r="H113" s="1016"/>
      <c r="I113" s="986"/>
      <c r="K113" s="982"/>
      <c r="L113" s="982"/>
      <c r="M113" s="982"/>
      <c r="N113" s="982"/>
      <c r="O113" s="983"/>
      <c r="P113" s="983"/>
      <c r="Q113" s="986"/>
    </row>
    <row r="114" spans="1:17" hidden="1" x14ac:dyDescent="0.15">
      <c r="A114" s="982"/>
      <c r="B114" s="982"/>
      <c r="C114" s="982"/>
      <c r="D114" s="982"/>
      <c r="E114" s="982"/>
      <c r="F114" s="983"/>
      <c r="G114" s="983"/>
      <c r="H114" s="1016"/>
      <c r="I114" s="986"/>
      <c r="K114" s="982"/>
      <c r="L114" s="982"/>
      <c r="M114" s="982"/>
      <c r="N114" s="982"/>
      <c r="O114" s="983"/>
      <c r="P114" s="983"/>
      <c r="Q114" s="986"/>
    </row>
    <row r="115" spans="1:17" hidden="1" x14ac:dyDescent="0.15">
      <c r="A115" s="982"/>
      <c r="B115" s="982"/>
      <c r="C115" s="982"/>
      <c r="D115" s="982"/>
      <c r="E115" s="982"/>
      <c r="F115" s="983"/>
      <c r="G115" s="983"/>
      <c r="H115" s="1016"/>
      <c r="I115" s="986"/>
      <c r="K115" s="982"/>
      <c r="L115" s="982"/>
      <c r="M115" s="982"/>
      <c r="N115" s="982"/>
      <c r="O115" s="983"/>
      <c r="P115" s="983"/>
      <c r="Q115" s="986"/>
    </row>
    <row r="116" spans="1:17" hidden="1" x14ac:dyDescent="0.15">
      <c r="A116" s="982"/>
      <c r="B116" s="982"/>
      <c r="C116" s="982"/>
      <c r="D116" s="982"/>
      <c r="E116" s="982"/>
      <c r="F116" s="983"/>
      <c r="G116" s="983"/>
      <c r="H116" s="1016"/>
      <c r="I116" s="986"/>
      <c r="K116" s="982"/>
      <c r="L116" s="982"/>
      <c r="M116" s="982"/>
      <c r="N116" s="982"/>
      <c r="O116" s="983"/>
      <c r="P116" s="983"/>
      <c r="Q116" s="986"/>
    </row>
    <row r="117" spans="1:17" hidden="1" x14ac:dyDescent="0.15">
      <c r="A117" s="982"/>
      <c r="B117" s="982"/>
      <c r="C117" s="982"/>
      <c r="D117" s="982"/>
      <c r="E117" s="982"/>
      <c r="F117" s="983"/>
      <c r="G117" s="983"/>
      <c r="H117" s="1016"/>
      <c r="I117" s="986"/>
      <c r="K117" s="982"/>
      <c r="L117" s="982"/>
      <c r="M117" s="982"/>
      <c r="N117" s="982"/>
      <c r="O117" s="983"/>
      <c r="P117" s="983"/>
      <c r="Q117" s="986"/>
    </row>
    <row r="118" spans="1:17" hidden="1" x14ac:dyDescent="0.15">
      <c r="A118" s="982"/>
      <c r="B118" s="982"/>
      <c r="C118" s="982"/>
      <c r="D118" s="982"/>
      <c r="E118" s="982"/>
      <c r="F118" s="983"/>
      <c r="G118" s="983"/>
      <c r="H118" s="1016"/>
      <c r="I118" s="986"/>
      <c r="K118" s="982"/>
      <c r="L118" s="982"/>
      <c r="M118" s="982"/>
      <c r="N118" s="982"/>
      <c r="O118" s="983"/>
      <c r="P118" s="983"/>
      <c r="Q118" s="986"/>
    </row>
    <row r="119" spans="1:17" hidden="1" x14ac:dyDescent="0.15">
      <c r="A119" s="982"/>
      <c r="B119" s="982"/>
      <c r="C119" s="982"/>
      <c r="D119" s="982"/>
      <c r="E119" s="982"/>
      <c r="F119" s="983"/>
      <c r="G119" s="983"/>
      <c r="H119" s="1016"/>
      <c r="I119" s="986"/>
      <c r="K119" s="982"/>
      <c r="L119" s="982"/>
      <c r="M119" s="982"/>
      <c r="N119" s="982"/>
      <c r="O119" s="983"/>
      <c r="P119" s="983"/>
      <c r="Q119" s="986"/>
    </row>
    <row r="120" spans="1:17" hidden="1" x14ac:dyDescent="0.15">
      <c r="A120" s="982"/>
      <c r="B120" s="982"/>
      <c r="C120" s="982"/>
      <c r="D120" s="982"/>
      <c r="E120" s="982"/>
      <c r="F120" s="983"/>
      <c r="G120" s="983"/>
      <c r="H120" s="1016"/>
      <c r="I120" s="986"/>
      <c r="K120" s="982"/>
      <c r="L120" s="982"/>
      <c r="M120" s="982"/>
      <c r="N120" s="982"/>
      <c r="O120" s="983"/>
      <c r="P120" s="983"/>
      <c r="Q120" s="986"/>
    </row>
    <row r="121" spans="1:17" hidden="1" x14ac:dyDescent="0.15">
      <c r="A121" s="982"/>
      <c r="B121" s="982"/>
      <c r="C121" s="982"/>
      <c r="D121" s="982"/>
      <c r="E121" s="982"/>
      <c r="F121" s="983"/>
      <c r="G121" s="983"/>
      <c r="H121" s="1016"/>
      <c r="I121" s="986"/>
      <c r="K121" s="982"/>
      <c r="L121" s="982"/>
      <c r="M121" s="982"/>
      <c r="N121" s="982"/>
      <c r="O121" s="983"/>
      <c r="P121" s="983"/>
      <c r="Q121" s="986"/>
    </row>
    <row r="122" spans="1:17" hidden="1" x14ac:dyDescent="0.15">
      <c r="A122" s="982"/>
      <c r="B122" s="982"/>
      <c r="C122" s="982"/>
      <c r="D122" s="982"/>
      <c r="E122" s="982"/>
      <c r="F122" s="983"/>
      <c r="G122" s="983"/>
      <c r="H122" s="1016"/>
      <c r="I122" s="986"/>
      <c r="K122" s="982"/>
      <c r="L122" s="982"/>
      <c r="M122" s="982"/>
      <c r="N122" s="982"/>
      <c r="O122" s="983"/>
      <c r="P122" s="983"/>
      <c r="Q122" s="986"/>
    </row>
    <row r="123" spans="1:17" hidden="1" x14ac:dyDescent="0.15">
      <c r="A123" s="982"/>
      <c r="B123" s="982"/>
      <c r="C123" s="982"/>
      <c r="D123" s="982"/>
      <c r="E123" s="982"/>
      <c r="F123" s="983"/>
      <c r="G123" s="983"/>
      <c r="H123" s="1016"/>
      <c r="I123" s="986"/>
      <c r="K123" s="982"/>
      <c r="L123" s="982"/>
      <c r="M123" s="982"/>
      <c r="N123" s="982"/>
      <c r="O123" s="983"/>
      <c r="P123" s="983"/>
      <c r="Q123" s="986"/>
    </row>
    <row r="124" spans="1:17" hidden="1" x14ac:dyDescent="0.15">
      <c r="A124" s="982"/>
      <c r="B124" s="982"/>
      <c r="C124" s="982"/>
      <c r="D124" s="982"/>
      <c r="E124" s="982"/>
      <c r="F124" s="983"/>
      <c r="G124" s="983"/>
      <c r="H124" s="1016"/>
      <c r="I124" s="986"/>
      <c r="K124" s="982"/>
      <c r="L124" s="982"/>
      <c r="M124" s="982"/>
      <c r="N124" s="982"/>
      <c r="O124" s="983"/>
      <c r="P124" s="983"/>
      <c r="Q124" s="986"/>
    </row>
    <row r="125" spans="1:17" hidden="1" x14ac:dyDescent="0.15">
      <c r="A125" s="982"/>
      <c r="B125" s="982"/>
      <c r="C125" s="982"/>
      <c r="D125" s="982"/>
      <c r="E125" s="982"/>
      <c r="F125" s="983"/>
      <c r="G125" s="983"/>
      <c r="H125" s="1016"/>
      <c r="I125" s="986"/>
      <c r="K125" s="982"/>
      <c r="L125" s="982"/>
      <c r="M125" s="982"/>
      <c r="N125" s="982"/>
      <c r="O125" s="983"/>
      <c r="P125" s="983"/>
      <c r="Q125" s="986"/>
    </row>
    <row r="126" spans="1:17" hidden="1" x14ac:dyDescent="0.15">
      <c r="A126" s="982"/>
      <c r="B126" s="982"/>
      <c r="C126" s="982"/>
      <c r="D126" s="982"/>
      <c r="E126" s="982"/>
      <c r="F126" s="983"/>
      <c r="G126" s="983"/>
      <c r="H126" s="1016"/>
      <c r="I126" s="986"/>
      <c r="K126" s="982"/>
      <c r="L126" s="982"/>
      <c r="M126" s="982"/>
      <c r="N126" s="982"/>
      <c r="O126" s="983"/>
      <c r="P126" s="983"/>
      <c r="Q126" s="986"/>
    </row>
    <row r="127" spans="1:17" hidden="1" x14ac:dyDescent="0.15">
      <c r="A127" s="982"/>
      <c r="B127" s="982"/>
      <c r="C127" s="982"/>
      <c r="D127" s="982"/>
      <c r="E127" s="982"/>
      <c r="F127" s="983"/>
      <c r="G127" s="983"/>
      <c r="H127" s="1016"/>
      <c r="I127" s="986"/>
      <c r="K127" s="982"/>
      <c r="L127" s="982"/>
      <c r="M127" s="982"/>
      <c r="N127" s="982"/>
      <c r="O127" s="983"/>
      <c r="P127" s="983"/>
      <c r="Q127" s="986"/>
    </row>
    <row r="128" spans="1:17" hidden="1" x14ac:dyDescent="0.15">
      <c r="A128" s="982"/>
      <c r="B128" s="982"/>
      <c r="C128" s="982"/>
      <c r="D128" s="982"/>
      <c r="E128" s="982"/>
      <c r="F128" s="983"/>
      <c r="G128" s="983"/>
      <c r="H128" s="1016"/>
      <c r="I128" s="986"/>
      <c r="K128" s="982"/>
      <c r="L128" s="982"/>
      <c r="M128" s="982"/>
      <c r="N128" s="982"/>
      <c r="O128" s="983"/>
      <c r="P128" s="983"/>
      <c r="Q128" s="986"/>
    </row>
    <row r="129" spans="1:17" hidden="1" x14ac:dyDescent="0.15">
      <c r="A129" s="982"/>
      <c r="B129" s="982"/>
      <c r="C129" s="982"/>
      <c r="D129" s="982"/>
      <c r="E129" s="982"/>
      <c r="F129" s="983"/>
      <c r="G129" s="983"/>
      <c r="H129" s="1016"/>
      <c r="I129" s="986"/>
      <c r="K129" s="982"/>
      <c r="L129" s="982"/>
      <c r="M129" s="982"/>
      <c r="N129" s="982"/>
      <c r="O129" s="983"/>
      <c r="P129" s="983"/>
      <c r="Q129" s="986"/>
    </row>
    <row r="130" spans="1:17" hidden="1" x14ac:dyDescent="0.15">
      <c r="A130" s="982"/>
      <c r="B130" s="982"/>
      <c r="C130" s="982"/>
      <c r="D130" s="982"/>
      <c r="E130" s="982"/>
      <c r="F130" s="983"/>
      <c r="G130" s="983"/>
      <c r="H130" s="1016"/>
      <c r="I130" s="986"/>
      <c r="K130" s="982"/>
      <c r="L130" s="982"/>
      <c r="M130" s="982"/>
      <c r="N130" s="982"/>
      <c r="O130" s="983"/>
      <c r="P130" s="983"/>
      <c r="Q130" s="986"/>
    </row>
    <row r="131" spans="1:17" hidden="1" x14ac:dyDescent="0.15">
      <c r="A131" s="982"/>
      <c r="B131" s="982"/>
      <c r="C131" s="982"/>
      <c r="D131" s="982"/>
      <c r="E131" s="982"/>
      <c r="F131" s="983"/>
      <c r="G131" s="983"/>
      <c r="H131" s="1016"/>
      <c r="I131" s="986"/>
      <c r="K131" s="982"/>
      <c r="L131" s="982"/>
      <c r="M131" s="982"/>
      <c r="N131" s="982"/>
      <c r="O131" s="983"/>
      <c r="P131" s="983"/>
      <c r="Q131" s="986"/>
    </row>
    <row r="132" spans="1:17" hidden="1" x14ac:dyDescent="0.15">
      <c r="A132" s="982"/>
      <c r="B132" s="982"/>
      <c r="C132" s="982"/>
      <c r="D132" s="982"/>
      <c r="E132" s="982"/>
      <c r="F132" s="983"/>
      <c r="G132" s="983"/>
      <c r="H132" s="1016"/>
      <c r="I132" s="986"/>
      <c r="K132" s="982"/>
      <c r="L132" s="982"/>
      <c r="M132" s="982"/>
      <c r="N132" s="982"/>
      <c r="O132" s="983"/>
      <c r="P132" s="983"/>
      <c r="Q132" s="986"/>
    </row>
    <row r="133" spans="1:17" hidden="1" x14ac:dyDescent="0.15">
      <c r="A133" s="982"/>
      <c r="B133" s="982"/>
      <c r="C133" s="982"/>
      <c r="D133" s="982"/>
      <c r="E133" s="982"/>
      <c r="F133" s="983"/>
      <c r="G133" s="983"/>
      <c r="H133" s="1016"/>
      <c r="I133" s="986"/>
      <c r="K133" s="982"/>
      <c r="L133" s="982"/>
      <c r="M133" s="982"/>
      <c r="N133" s="982"/>
      <c r="O133" s="983"/>
      <c r="P133" s="983"/>
      <c r="Q133" s="986"/>
    </row>
    <row r="134" spans="1:17" hidden="1" x14ac:dyDescent="0.15">
      <c r="A134" s="982"/>
      <c r="B134" s="982"/>
      <c r="C134" s="982"/>
      <c r="D134" s="982"/>
      <c r="E134" s="982"/>
      <c r="F134" s="983"/>
      <c r="G134" s="983"/>
      <c r="H134" s="1016"/>
      <c r="I134" s="986"/>
      <c r="K134" s="982"/>
      <c r="L134" s="982"/>
      <c r="M134" s="982"/>
      <c r="N134" s="982"/>
      <c r="O134" s="983"/>
      <c r="P134" s="983"/>
      <c r="Q134" s="986"/>
    </row>
    <row r="135" spans="1:17" hidden="1" x14ac:dyDescent="0.15">
      <c r="A135" s="982"/>
      <c r="B135" s="982"/>
      <c r="C135" s="982"/>
      <c r="D135" s="982"/>
      <c r="E135" s="982"/>
      <c r="F135" s="983"/>
      <c r="G135" s="983"/>
      <c r="H135" s="1016"/>
      <c r="I135" s="986"/>
      <c r="K135" s="982"/>
      <c r="L135" s="982"/>
      <c r="M135" s="982"/>
      <c r="N135" s="982"/>
      <c r="O135" s="983"/>
      <c r="P135" s="983"/>
      <c r="Q135" s="986"/>
    </row>
    <row r="136" spans="1:17" hidden="1" x14ac:dyDescent="0.15">
      <c r="A136" s="982"/>
      <c r="B136" s="982"/>
      <c r="C136" s="982"/>
      <c r="D136" s="982"/>
      <c r="E136" s="982"/>
      <c r="F136" s="983"/>
      <c r="G136" s="983"/>
      <c r="H136" s="1016"/>
      <c r="I136" s="986"/>
      <c r="K136" s="982"/>
      <c r="L136" s="982"/>
      <c r="M136" s="982"/>
      <c r="N136" s="982"/>
      <c r="O136" s="983"/>
      <c r="P136" s="983"/>
      <c r="Q136" s="986"/>
    </row>
    <row r="137" spans="1:17" hidden="1" x14ac:dyDescent="0.15">
      <c r="A137" s="982"/>
      <c r="B137" s="982"/>
      <c r="C137" s="982"/>
      <c r="D137" s="982"/>
      <c r="E137" s="982"/>
      <c r="F137" s="983"/>
      <c r="G137" s="983"/>
      <c r="H137" s="1016"/>
      <c r="I137" s="986"/>
      <c r="K137" s="982"/>
      <c r="L137" s="982"/>
      <c r="M137" s="982"/>
      <c r="N137" s="982"/>
      <c r="O137" s="983"/>
      <c r="P137" s="983"/>
      <c r="Q137" s="986"/>
    </row>
    <row r="138" spans="1:17" hidden="1" x14ac:dyDescent="0.15">
      <c r="A138" s="982"/>
      <c r="B138" s="982"/>
      <c r="C138" s="982"/>
      <c r="D138" s="982"/>
      <c r="E138" s="982"/>
      <c r="F138" s="983"/>
      <c r="G138" s="983"/>
      <c r="H138" s="1016"/>
      <c r="I138" s="986"/>
      <c r="K138" s="982"/>
      <c r="L138" s="982"/>
      <c r="M138" s="982"/>
      <c r="N138" s="982"/>
      <c r="O138" s="983"/>
      <c r="P138" s="983"/>
      <c r="Q138" s="986"/>
    </row>
    <row r="139" spans="1:17" hidden="1" x14ac:dyDescent="0.15">
      <c r="A139" s="982"/>
      <c r="B139" s="982"/>
      <c r="C139" s="982"/>
      <c r="D139" s="982"/>
      <c r="E139" s="982"/>
      <c r="F139" s="983"/>
      <c r="G139" s="983"/>
      <c r="H139" s="1016"/>
      <c r="I139" s="986"/>
      <c r="K139" s="982"/>
      <c r="L139" s="982"/>
      <c r="M139" s="982"/>
      <c r="N139" s="982"/>
      <c r="O139" s="983"/>
      <c r="P139" s="983"/>
      <c r="Q139" s="986"/>
    </row>
    <row r="140" spans="1:17" hidden="1" x14ac:dyDescent="0.15">
      <c r="A140" s="982"/>
      <c r="B140" s="982"/>
      <c r="C140" s="982"/>
      <c r="D140" s="982"/>
      <c r="E140" s="982"/>
      <c r="F140" s="983"/>
      <c r="G140" s="983"/>
      <c r="H140" s="1016"/>
      <c r="I140" s="986"/>
      <c r="K140" s="982"/>
      <c r="L140" s="982"/>
      <c r="M140" s="982"/>
      <c r="N140" s="982"/>
      <c r="O140" s="983"/>
      <c r="P140" s="983"/>
      <c r="Q140" s="986"/>
    </row>
    <row r="141" spans="1:17" hidden="1" x14ac:dyDescent="0.15">
      <c r="A141" s="982"/>
      <c r="B141" s="982"/>
      <c r="C141" s="982"/>
      <c r="D141" s="982"/>
      <c r="E141" s="982"/>
      <c r="F141" s="983"/>
      <c r="G141" s="983"/>
      <c r="H141" s="1016"/>
      <c r="I141" s="986"/>
      <c r="K141" s="982"/>
      <c r="L141" s="982"/>
      <c r="M141" s="982"/>
      <c r="N141" s="982"/>
      <c r="O141" s="983"/>
      <c r="P141" s="983"/>
      <c r="Q141" s="986"/>
    </row>
    <row r="142" spans="1:17" hidden="1" x14ac:dyDescent="0.15">
      <c r="A142" s="982"/>
      <c r="B142" s="982"/>
      <c r="C142" s="982"/>
      <c r="D142" s="982"/>
      <c r="E142" s="982"/>
      <c r="F142" s="983"/>
      <c r="G142" s="983"/>
      <c r="H142" s="1016"/>
      <c r="I142" s="986"/>
      <c r="K142" s="982"/>
      <c r="L142" s="982"/>
      <c r="M142" s="982"/>
      <c r="N142" s="982"/>
      <c r="O142" s="983"/>
      <c r="P142" s="983"/>
      <c r="Q142" s="986"/>
    </row>
    <row r="143" spans="1:17" hidden="1" x14ac:dyDescent="0.15">
      <c r="A143" s="982"/>
      <c r="B143" s="982"/>
      <c r="C143" s="982"/>
      <c r="D143" s="982"/>
      <c r="E143" s="982"/>
      <c r="F143" s="983"/>
      <c r="G143" s="983"/>
      <c r="H143" s="1016"/>
      <c r="I143" s="986"/>
      <c r="K143" s="982"/>
      <c r="L143" s="982"/>
      <c r="M143" s="982"/>
      <c r="N143" s="982"/>
      <c r="O143" s="983"/>
      <c r="P143" s="983"/>
      <c r="Q143" s="986"/>
    </row>
    <row r="144" spans="1:17" hidden="1" x14ac:dyDescent="0.15">
      <c r="A144" s="982"/>
      <c r="B144" s="982"/>
      <c r="C144" s="982"/>
      <c r="D144" s="982"/>
      <c r="E144" s="982"/>
      <c r="F144" s="983"/>
      <c r="G144" s="983"/>
      <c r="H144" s="1016"/>
      <c r="I144" s="986"/>
      <c r="K144" s="982"/>
      <c r="L144" s="982"/>
      <c r="M144" s="982"/>
      <c r="N144" s="982"/>
      <c r="O144" s="983"/>
      <c r="P144" s="983"/>
      <c r="Q144" s="986"/>
    </row>
    <row r="145" spans="1:17" hidden="1" x14ac:dyDescent="0.15">
      <c r="A145" s="982"/>
      <c r="B145" s="982"/>
      <c r="C145" s="982"/>
      <c r="D145" s="982"/>
      <c r="E145" s="982"/>
      <c r="F145" s="983"/>
      <c r="G145" s="983"/>
      <c r="H145" s="1016"/>
      <c r="I145" s="986"/>
      <c r="K145" s="982"/>
      <c r="L145" s="982"/>
      <c r="M145" s="982"/>
      <c r="N145" s="982"/>
      <c r="O145" s="983"/>
      <c r="P145" s="983"/>
      <c r="Q145" s="986"/>
    </row>
    <row r="146" spans="1:17" hidden="1" x14ac:dyDescent="0.15">
      <c r="A146" s="982"/>
      <c r="B146" s="982"/>
      <c r="C146" s="982"/>
      <c r="D146" s="982"/>
      <c r="E146" s="982"/>
      <c r="F146" s="983"/>
      <c r="G146" s="983"/>
      <c r="H146" s="1016"/>
      <c r="I146" s="986"/>
      <c r="K146" s="982"/>
      <c r="L146" s="982"/>
      <c r="M146" s="982"/>
      <c r="N146" s="982"/>
      <c r="O146" s="983"/>
      <c r="P146" s="983"/>
      <c r="Q146" s="986"/>
    </row>
    <row r="147" spans="1:17" hidden="1" x14ac:dyDescent="0.15">
      <c r="A147" s="982"/>
      <c r="B147" s="982"/>
      <c r="C147" s="982"/>
      <c r="D147" s="982"/>
      <c r="E147" s="982"/>
      <c r="F147" s="983"/>
      <c r="G147" s="983"/>
      <c r="H147" s="1016"/>
      <c r="I147" s="986"/>
      <c r="K147" s="982"/>
      <c r="L147" s="982"/>
      <c r="M147" s="982"/>
      <c r="N147" s="982"/>
      <c r="O147" s="983"/>
      <c r="P147" s="983"/>
      <c r="Q147" s="986"/>
    </row>
    <row r="148" spans="1:17" hidden="1" x14ac:dyDescent="0.15">
      <c r="A148" s="982"/>
      <c r="B148" s="982"/>
      <c r="C148" s="982"/>
      <c r="D148" s="982"/>
      <c r="E148" s="982"/>
      <c r="F148" s="983"/>
      <c r="G148" s="983"/>
      <c r="H148" s="1016"/>
      <c r="I148" s="986"/>
      <c r="K148" s="982"/>
      <c r="L148" s="982"/>
      <c r="M148" s="982"/>
      <c r="N148" s="982"/>
      <c r="O148" s="983"/>
      <c r="P148" s="983"/>
      <c r="Q148" s="986"/>
    </row>
    <row r="149" spans="1:17" hidden="1" x14ac:dyDescent="0.15">
      <c r="A149" s="982"/>
      <c r="B149" s="982"/>
      <c r="C149" s="982"/>
      <c r="D149" s="982"/>
      <c r="E149" s="982"/>
      <c r="F149" s="983"/>
      <c r="G149" s="983"/>
      <c r="H149" s="1016"/>
      <c r="I149" s="986"/>
      <c r="K149" s="982"/>
      <c r="L149" s="982"/>
      <c r="M149" s="982"/>
      <c r="N149" s="982"/>
      <c r="O149" s="983"/>
      <c r="P149" s="983"/>
      <c r="Q149" s="986"/>
    </row>
    <row r="150" spans="1:17" hidden="1" x14ac:dyDescent="0.15">
      <c r="A150" s="982"/>
      <c r="B150" s="982"/>
      <c r="C150" s="982"/>
      <c r="D150" s="982"/>
      <c r="E150" s="982"/>
      <c r="F150" s="983"/>
      <c r="G150" s="983"/>
      <c r="H150" s="1016"/>
      <c r="I150" s="986"/>
      <c r="K150" s="982"/>
      <c r="L150" s="982"/>
      <c r="M150" s="982"/>
      <c r="N150" s="982"/>
      <c r="O150" s="983"/>
      <c r="P150" s="983"/>
      <c r="Q150" s="986"/>
    </row>
    <row r="151" spans="1:17" hidden="1" x14ac:dyDescent="0.15">
      <c r="A151" s="982"/>
      <c r="B151" s="982"/>
      <c r="C151" s="982"/>
      <c r="D151" s="982"/>
      <c r="E151" s="982"/>
      <c r="F151" s="983"/>
      <c r="G151" s="983"/>
      <c r="H151" s="1016"/>
      <c r="I151" s="986"/>
      <c r="K151" s="982"/>
      <c r="L151" s="982"/>
      <c r="M151" s="982"/>
      <c r="N151" s="982"/>
      <c r="O151" s="983"/>
      <c r="P151" s="983"/>
      <c r="Q151" s="986"/>
    </row>
    <row r="152" spans="1:17" hidden="1" x14ac:dyDescent="0.15">
      <c r="A152" s="982"/>
      <c r="B152" s="982"/>
      <c r="C152" s="982"/>
      <c r="D152" s="982"/>
      <c r="E152" s="982"/>
      <c r="F152" s="983"/>
      <c r="G152" s="983"/>
      <c r="H152" s="1016"/>
      <c r="I152" s="986"/>
      <c r="K152" s="982"/>
      <c r="L152" s="982"/>
      <c r="M152" s="982"/>
      <c r="N152" s="982"/>
      <c r="O152" s="983"/>
      <c r="P152" s="983"/>
      <c r="Q152" s="986"/>
    </row>
    <row r="153" spans="1:17" hidden="1" x14ac:dyDescent="0.15">
      <c r="A153" s="982"/>
      <c r="B153" s="982"/>
      <c r="C153" s="982"/>
      <c r="D153" s="982"/>
      <c r="E153" s="982"/>
      <c r="F153" s="983"/>
      <c r="G153" s="983"/>
      <c r="H153" s="1016"/>
      <c r="I153" s="986"/>
      <c r="K153" s="982"/>
      <c r="L153" s="982"/>
      <c r="M153" s="982"/>
      <c r="N153" s="982"/>
      <c r="O153" s="983"/>
      <c r="P153" s="983"/>
      <c r="Q153" s="986"/>
    </row>
    <row r="154" spans="1:17" hidden="1" x14ac:dyDescent="0.15">
      <c r="A154" s="982"/>
      <c r="B154" s="982"/>
      <c r="C154" s="982"/>
      <c r="D154" s="982"/>
      <c r="E154" s="982"/>
      <c r="F154" s="983"/>
      <c r="G154" s="983"/>
      <c r="H154" s="1016"/>
      <c r="I154" s="986"/>
      <c r="K154" s="982"/>
      <c r="L154" s="982"/>
      <c r="M154" s="982"/>
      <c r="N154" s="982"/>
      <c r="O154" s="983"/>
      <c r="P154" s="983"/>
      <c r="Q154" s="986"/>
    </row>
    <row r="155" spans="1:17" hidden="1" x14ac:dyDescent="0.15">
      <c r="A155" s="982"/>
      <c r="B155" s="982"/>
      <c r="C155" s="982"/>
      <c r="D155" s="982"/>
      <c r="E155" s="982"/>
      <c r="F155" s="983"/>
      <c r="G155" s="983"/>
      <c r="H155" s="1016"/>
      <c r="I155" s="986"/>
      <c r="K155" s="982"/>
      <c r="L155" s="982"/>
      <c r="M155" s="982"/>
      <c r="N155" s="982"/>
      <c r="O155" s="983"/>
      <c r="P155" s="983"/>
      <c r="Q155" s="986"/>
    </row>
    <row r="156" spans="1:17" hidden="1" x14ac:dyDescent="0.15">
      <c r="A156" s="982"/>
      <c r="B156" s="982"/>
      <c r="C156" s="982"/>
      <c r="D156" s="982"/>
      <c r="E156" s="982"/>
      <c r="F156" s="983"/>
      <c r="G156" s="983"/>
      <c r="H156" s="1016"/>
      <c r="I156" s="986"/>
      <c r="K156" s="982"/>
      <c r="L156" s="982"/>
      <c r="M156" s="982"/>
      <c r="N156" s="982"/>
      <c r="O156" s="983"/>
      <c r="P156" s="983"/>
      <c r="Q156" s="986"/>
    </row>
    <row r="157" spans="1:17" hidden="1" x14ac:dyDescent="0.15">
      <c r="A157" s="982"/>
      <c r="B157" s="982"/>
      <c r="C157" s="982"/>
      <c r="D157" s="982"/>
      <c r="E157" s="982"/>
      <c r="F157" s="983"/>
      <c r="G157" s="983"/>
      <c r="H157" s="1016"/>
      <c r="I157" s="986"/>
      <c r="K157" s="982"/>
      <c r="L157" s="982"/>
      <c r="M157" s="982"/>
      <c r="N157" s="982"/>
      <c r="O157" s="983"/>
      <c r="P157" s="983"/>
      <c r="Q157" s="986"/>
    </row>
    <row r="158" spans="1:17" hidden="1" x14ac:dyDescent="0.15">
      <c r="A158" s="982"/>
      <c r="B158" s="982"/>
      <c r="C158" s="982"/>
      <c r="D158" s="982"/>
      <c r="E158" s="982"/>
      <c r="F158" s="983"/>
      <c r="G158" s="983"/>
      <c r="H158" s="1016"/>
      <c r="I158" s="986"/>
      <c r="K158" s="982"/>
      <c r="L158" s="982"/>
      <c r="M158" s="982"/>
      <c r="N158" s="982"/>
      <c r="O158" s="983"/>
      <c r="P158" s="983"/>
      <c r="Q158" s="986"/>
    </row>
    <row r="159" spans="1:17" hidden="1" x14ac:dyDescent="0.15">
      <c r="A159" s="982"/>
      <c r="B159" s="982"/>
      <c r="C159" s="982"/>
      <c r="D159" s="982"/>
      <c r="E159" s="982"/>
      <c r="F159" s="983"/>
      <c r="G159" s="983"/>
      <c r="H159" s="1016"/>
      <c r="I159" s="986"/>
      <c r="K159" s="982"/>
      <c r="L159" s="982"/>
      <c r="M159" s="982"/>
      <c r="N159" s="982"/>
      <c r="O159" s="983"/>
      <c r="P159" s="983"/>
      <c r="Q159" s="986"/>
    </row>
    <row r="160" spans="1:17" hidden="1" x14ac:dyDescent="0.15">
      <c r="A160" s="982"/>
      <c r="B160" s="982"/>
      <c r="C160" s="982"/>
      <c r="D160" s="982"/>
      <c r="E160" s="982"/>
      <c r="F160" s="983"/>
      <c r="G160" s="983"/>
      <c r="H160" s="1016"/>
      <c r="I160" s="986"/>
      <c r="K160" s="982"/>
      <c r="L160" s="982"/>
      <c r="M160" s="982"/>
      <c r="N160" s="982"/>
      <c r="O160" s="983"/>
      <c r="P160" s="983"/>
      <c r="Q160" s="986"/>
    </row>
    <row r="161" spans="1:17" hidden="1" x14ac:dyDescent="0.15">
      <c r="A161" s="982"/>
      <c r="B161" s="982"/>
      <c r="C161" s="982"/>
      <c r="D161" s="982"/>
      <c r="E161" s="982"/>
      <c r="F161" s="983"/>
      <c r="G161" s="983"/>
      <c r="H161" s="1016"/>
      <c r="I161" s="986"/>
      <c r="K161" s="982"/>
      <c r="L161" s="982"/>
      <c r="M161" s="982"/>
      <c r="N161" s="982"/>
      <c r="O161" s="983"/>
      <c r="P161" s="983"/>
      <c r="Q161" s="986"/>
    </row>
    <row r="162" spans="1:17" hidden="1" x14ac:dyDescent="0.15">
      <c r="A162" s="982"/>
      <c r="B162" s="982"/>
      <c r="C162" s="982"/>
      <c r="D162" s="982"/>
      <c r="E162" s="982"/>
      <c r="F162" s="983"/>
      <c r="G162" s="983"/>
      <c r="H162" s="1016"/>
      <c r="I162" s="986"/>
      <c r="K162" s="982"/>
      <c r="L162" s="982"/>
      <c r="M162" s="982"/>
      <c r="N162" s="982"/>
      <c r="O162" s="983"/>
      <c r="P162" s="983"/>
      <c r="Q162" s="986"/>
    </row>
    <row r="163" spans="1:17" hidden="1" x14ac:dyDescent="0.15">
      <c r="A163" s="982"/>
      <c r="B163" s="982"/>
      <c r="C163" s="982"/>
      <c r="D163" s="982"/>
      <c r="E163" s="982"/>
      <c r="F163" s="983"/>
      <c r="G163" s="983"/>
      <c r="H163" s="1016"/>
      <c r="I163" s="986"/>
      <c r="K163" s="982"/>
      <c r="L163" s="982"/>
      <c r="M163" s="982"/>
      <c r="N163" s="982"/>
      <c r="O163" s="983"/>
      <c r="P163" s="983"/>
      <c r="Q163" s="986"/>
    </row>
    <row r="164" spans="1:17" hidden="1" x14ac:dyDescent="0.15">
      <c r="A164" s="982"/>
      <c r="B164" s="982"/>
      <c r="C164" s="982"/>
      <c r="D164" s="982"/>
      <c r="E164" s="982"/>
      <c r="F164" s="983"/>
      <c r="G164" s="983"/>
      <c r="H164" s="1016"/>
      <c r="I164" s="986"/>
      <c r="K164" s="982"/>
      <c r="L164" s="982"/>
      <c r="M164" s="982"/>
      <c r="N164" s="982"/>
      <c r="O164" s="983"/>
      <c r="P164" s="983"/>
      <c r="Q164" s="986"/>
    </row>
    <row r="165" spans="1:17" hidden="1" x14ac:dyDescent="0.15">
      <c r="A165" s="982"/>
      <c r="B165" s="982"/>
      <c r="C165" s="982"/>
      <c r="D165" s="982"/>
      <c r="E165" s="982"/>
      <c r="F165" s="983"/>
      <c r="G165" s="983"/>
      <c r="H165" s="1016"/>
      <c r="I165" s="986"/>
      <c r="K165" s="982"/>
      <c r="L165" s="982"/>
      <c r="M165" s="982"/>
      <c r="N165" s="982"/>
      <c r="O165" s="983"/>
      <c r="P165" s="983"/>
      <c r="Q165" s="986"/>
    </row>
    <row r="166" spans="1:17" hidden="1" x14ac:dyDescent="0.15">
      <c r="A166" s="982"/>
      <c r="B166" s="982"/>
      <c r="C166" s="982"/>
      <c r="D166" s="982"/>
      <c r="E166" s="982"/>
      <c r="F166" s="983"/>
      <c r="G166" s="983"/>
      <c r="H166" s="1016"/>
      <c r="I166" s="986"/>
      <c r="K166" s="982"/>
      <c r="L166" s="982"/>
      <c r="M166" s="982"/>
      <c r="N166" s="982"/>
      <c r="O166" s="983"/>
      <c r="P166" s="983"/>
      <c r="Q166" s="986"/>
    </row>
    <row r="167" spans="1:17" hidden="1" x14ac:dyDescent="0.15">
      <c r="A167" s="982"/>
      <c r="B167" s="982"/>
      <c r="C167" s="982"/>
      <c r="D167" s="982"/>
      <c r="E167" s="982"/>
      <c r="F167" s="983"/>
      <c r="G167" s="983"/>
      <c r="H167" s="1016"/>
      <c r="I167" s="986"/>
      <c r="K167" s="982"/>
      <c r="L167" s="982"/>
      <c r="M167" s="982"/>
      <c r="N167" s="982"/>
      <c r="O167" s="983"/>
      <c r="P167" s="983"/>
      <c r="Q167" s="986"/>
    </row>
    <row r="168" spans="1:17" hidden="1" x14ac:dyDescent="0.15">
      <c r="A168" s="982"/>
      <c r="B168" s="982"/>
      <c r="C168" s="982"/>
      <c r="D168" s="982"/>
      <c r="E168" s="982"/>
      <c r="F168" s="983"/>
      <c r="G168" s="983"/>
      <c r="H168" s="1016"/>
      <c r="I168" s="986"/>
      <c r="K168" s="982"/>
      <c r="L168" s="982"/>
      <c r="M168" s="982"/>
      <c r="N168" s="982"/>
      <c r="O168" s="983"/>
      <c r="P168" s="983"/>
      <c r="Q168" s="986"/>
    </row>
    <row r="169" spans="1:17" hidden="1" x14ac:dyDescent="0.15">
      <c r="A169" s="982"/>
      <c r="B169" s="982"/>
      <c r="C169" s="982"/>
      <c r="D169" s="982"/>
      <c r="E169" s="982"/>
      <c r="F169" s="983"/>
      <c r="G169" s="983"/>
      <c r="H169" s="1016"/>
      <c r="I169" s="986"/>
      <c r="K169" s="982"/>
      <c r="L169" s="982"/>
      <c r="M169" s="982"/>
      <c r="N169" s="982"/>
      <c r="O169" s="983"/>
      <c r="P169" s="983"/>
      <c r="Q169" s="986"/>
    </row>
    <row r="170" spans="1:17" hidden="1" x14ac:dyDescent="0.15">
      <c r="A170" s="982"/>
      <c r="B170" s="982"/>
      <c r="C170" s="982"/>
      <c r="D170" s="982"/>
      <c r="E170" s="982"/>
      <c r="F170" s="983"/>
      <c r="G170" s="983"/>
      <c r="H170" s="1016"/>
      <c r="I170" s="986"/>
      <c r="K170" s="982"/>
      <c r="L170" s="982"/>
      <c r="M170" s="982"/>
      <c r="N170" s="982"/>
      <c r="O170" s="983"/>
      <c r="P170" s="983"/>
      <c r="Q170" s="986"/>
    </row>
    <row r="171" spans="1:17" hidden="1" x14ac:dyDescent="0.15">
      <c r="A171" s="982"/>
      <c r="B171" s="982"/>
      <c r="C171" s="982"/>
      <c r="D171" s="982"/>
      <c r="E171" s="982"/>
      <c r="F171" s="983"/>
      <c r="G171" s="983"/>
      <c r="H171" s="1016"/>
      <c r="I171" s="986"/>
      <c r="K171" s="982"/>
      <c r="L171" s="982"/>
      <c r="M171" s="982"/>
      <c r="N171" s="982"/>
      <c r="O171" s="983"/>
      <c r="P171" s="983"/>
      <c r="Q171" s="986"/>
    </row>
    <row r="172" spans="1:17" hidden="1" x14ac:dyDescent="0.15">
      <c r="A172" s="982"/>
      <c r="B172" s="982"/>
      <c r="C172" s="982"/>
      <c r="D172" s="982"/>
      <c r="E172" s="982"/>
      <c r="F172" s="983"/>
      <c r="G172" s="983"/>
      <c r="H172" s="1016"/>
      <c r="I172" s="986"/>
      <c r="K172" s="982"/>
      <c r="L172" s="982"/>
      <c r="M172" s="982"/>
      <c r="N172" s="982"/>
      <c r="O172" s="983"/>
      <c r="P172" s="983"/>
      <c r="Q172" s="986"/>
    </row>
    <row r="173" spans="1:17" hidden="1" x14ac:dyDescent="0.15">
      <c r="A173" s="982"/>
      <c r="B173" s="982"/>
      <c r="C173" s="982"/>
      <c r="D173" s="982"/>
      <c r="E173" s="982"/>
      <c r="F173" s="983"/>
      <c r="G173" s="983"/>
      <c r="H173" s="1016"/>
      <c r="I173" s="986"/>
      <c r="K173" s="982"/>
      <c r="L173" s="982"/>
      <c r="M173" s="982"/>
      <c r="N173" s="982"/>
      <c r="O173" s="983"/>
      <c r="P173" s="983"/>
      <c r="Q173" s="986"/>
    </row>
    <row r="174" spans="1:17" hidden="1" x14ac:dyDescent="0.15">
      <c r="A174" s="982"/>
      <c r="B174" s="982"/>
      <c r="C174" s="982"/>
      <c r="D174" s="982"/>
      <c r="E174" s="982"/>
      <c r="F174" s="983"/>
      <c r="G174" s="983"/>
      <c r="H174" s="1016"/>
      <c r="I174" s="986"/>
      <c r="K174" s="982"/>
      <c r="L174" s="982"/>
      <c r="M174" s="982"/>
      <c r="N174" s="982"/>
      <c r="O174" s="983"/>
      <c r="P174" s="983"/>
      <c r="Q174" s="986"/>
    </row>
    <row r="175" spans="1:17" hidden="1" x14ac:dyDescent="0.15">
      <c r="A175" s="982"/>
      <c r="B175" s="982"/>
      <c r="C175" s="982"/>
      <c r="D175" s="982"/>
      <c r="E175" s="982"/>
      <c r="F175" s="983"/>
      <c r="G175" s="983"/>
      <c r="H175" s="1016"/>
      <c r="I175" s="986"/>
      <c r="K175" s="982"/>
      <c r="L175" s="982"/>
      <c r="M175" s="982"/>
      <c r="N175" s="982"/>
      <c r="O175" s="983"/>
      <c r="P175" s="983"/>
      <c r="Q175" s="986"/>
    </row>
    <row r="176" spans="1:17" hidden="1" x14ac:dyDescent="0.15">
      <c r="A176" s="982"/>
      <c r="B176" s="982"/>
      <c r="C176" s="982"/>
      <c r="D176" s="982"/>
      <c r="E176" s="982"/>
      <c r="F176" s="983"/>
      <c r="G176" s="983"/>
      <c r="H176" s="1016"/>
      <c r="I176" s="986"/>
      <c r="K176" s="982"/>
      <c r="L176" s="982"/>
      <c r="M176" s="982"/>
      <c r="N176" s="982"/>
      <c r="O176" s="983"/>
      <c r="P176" s="983"/>
      <c r="Q176" s="986"/>
    </row>
    <row r="177" spans="1:17" hidden="1" x14ac:dyDescent="0.15">
      <c r="A177" s="982"/>
      <c r="B177" s="982"/>
      <c r="C177" s="982"/>
      <c r="D177" s="982"/>
      <c r="E177" s="982"/>
      <c r="F177" s="983"/>
      <c r="G177" s="983"/>
      <c r="H177" s="1016"/>
      <c r="I177" s="986"/>
      <c r="K177" s="982"/>
      <c r="L177" s="982"/>
      <c r="M177" s="982"/>
      <c r="N177" s="982"/>
      <c r="O177" s="983"/>
      <c r="P177" s="983"/>
      <c r="Q177" s="986"/>
    </row>
    <row r="178" spans="1:17" hidden="1" x14ac:dyDescent="0.15">
      <c r="A178" s="982"/>
      <c r="B178" s="982"/>
      <c r="C178" s="982"/>
      <c r="D178" s="982"/>
      <c r="E178" s="982"/>
      <c r="F178" s="983"/>
      <c r="G178" s="983"/>
      <c r="H178" s="1016"/>
      <c r="I178" s="986"/>
      <c r="K178" s="982"/>
      <c r="L178" s="982"/>
      <c r="M178" s="982"/>
      <c r="N178" s="982"/>
      <c r="O178" s="983"/>
      <c r="P178" s="983"/>
      <c r="Q178" s="986"/>
    </row>
    <row r="179" spans="1:17" hidden="1" x14ac:dyDescent="0.15">
      <c r="A179" s="982"/>
      <c r="B179" s="982"/>
      <c r="C179" s="982"/>
      <c r="D179" s="982"/>
      <c r="E179" s="982"/>
      <c r="F179" s="983"/>
      <c r="G179" s="983"/>
      <c r="H179" s="1016"/>
      <c r="I179" s="986"/>
    </row>
    <row r="180" spans="1:17" hidden="1" x14ac:dyDescent="0.15">
      <c r="A180" s="982"/>
      <c r="B180" s="982"/>
      <c r="C180" s="982"/>
      <c r="D180" s="982"/>
      <c r="E180" s="982"/>
      <c r="F180" s="983"/>
      <c r="G180" s="983"/>
      <c r="H180" s="1016"/>
      <c r="I180" s="986"/>
    </row>
    <row r="181" spans="1:17" hidden="1" x14ac:dyDescent="0.15">
      <c r="A181" s="982"/>
      <c r="B181" s="982"/>
      <c r="C181" s="982"/>
      <c r="D181" s="982"/>
      <c r="E181" s="982"/>
      <c r="F181" s="983"/>
      <c r="G181" s="983"/>
      <c r="H181" s="1016"/>
      <c r="I181" s="986"/>
    </row>
    <row r="182" spans="1:17" hidden="1" x14ac:dyDescent="0.15">
      <c r="A182" s="982"/>
      <c r="B182" s="982"/>
      <c r="C182" s="982"/>
      <c r="D182" s="982"/>
      <c r="E182" s="982"/>
      <c r="F182" s="983"/>
      <c r="G182" s="983"/>
      <c r="H182" s="1016"/>
      <c r="I182" s="986"/>
    </row>
    <row r="183" spans="1:17" hidden="1" x14ac:dyDescent="0.15">
      <c r="A183" s="982"/>
      <c r="B183" s="982"/>
      <c r="C183" s="982"/>
      <c r="D183" s="982"/>
      <c r="E183" s="982"/>
      <c r="F183" s="983"/>
      <c r="G183" s="983"/>
      <c r="H183" s="1016"/>
      <c r="I183" s="986"/>
    </row>
    <row r="184" spans="1:17" hidden="1" x14ac:dyDescent="0.15">
      <c r="A184" s="982"/>
      <c r="B184" s="982"/>
      <c r="C184" s="982"/>
      <c r="D184" s="982"/>
      <c r="E184" s="982"/>
      <c r="F184" s="983"/>
      <c r="G184" s="983"/>
      <c r="H184" s="1016"/>
      <c r="I184" s="986"/>
    </row>
    <row r="185" spans="1:17" hidden="1" x14ac:dyDescent="0.15">
      <c r="A185" s="982"/>
      <c r="B185" s="982"/>
      <c r="C185" s="982"/>
      <c r="D185" s="982"/>
      <c r="E185" s="982"/>
      <c r="F185" s="983"/>
      <c r="G185" s="983"/>
      <c r="H185" s="1016"/>
      <c r="I185" s="986"/>
    </row>
    <row r="186" spans="1:17" hidden="1" x14ac:dyDescent="0.15">
      <c r="A186" s="982"/>
      <c r="B186" s="982"/>
      <c r="C186" s="982"/>
      <c r="D186" s="982"/>
      <c r="E186" s="982"/>
      <c r="F186" s="983"/>
      <c r="G186" s="983"/>
      <c r="H186" s="1016"/>
      <c r="I186" s="986"/>
    </row>
    <row r="187" spans="1:17" hidden="1" x14ac:dyDescent="0.15">
      <c r="A187" s="982"/>
      <c r="B187" s="982"/>
      <c r="C187" s="982"/>
      <c r="D187" s="982"/>
      <c r="E187" s="982"/>
      <c r="F187" s="983"/>
      <c r="G187" s="983"/>
      <c r="H187" s="1016"/>
      <c r="I187" s="986"/>
    </row>
    <row r="188" spans="1:17" hidden="1" x14ac:dyDescent="0.15">
      <c r="A188" s="982"/>
      <c r="B188" s="982"/>
      <c r="C188" s="982"/>
      <c r="D188" s="982"/>
      <c r="E188" s="982"/>
      <c r="F188" s="983"/>
      <c r="G188" s="983"/>
      <c r="H188" s="1016"/>
      <c r="I188" s="986"/>
    </row>
    <row r="189" spans="1:17" hidden="1" x14ac:dyDescent="0.15">
      <c r="A189" s="982"/>
      <c r="B189" s="982"/>
      <c r="C189" s="982"/>
      <c r="D189" s="982"/>
      <c r="E189" s="982"/>
      <c r="F189" s="983"/>
      <c r="G189" s="983"/>
      <c r="H189" s="1016"/>
      <c r="I189" s="986"/>
    </row>
    <row r="190" spans="1:17" hidden="1" x14ac:dyDescent="0.15">
      <c r="A190" s="982"/>
      <c r="B190" s="982"/>
      <c r="C190" s="982"/>
      <c r="D190" s="982"/>
      <c r="E190" s="982"/>
      <c r="F190" s="983"/>
      <c r="G190" s="983"/>
      <c r="H190" s="1016"/>
      <c r="I190" s="986"/>
    </row>
    <row r="191" spans="1:17" hidden="1" x14ac:dyDescent="0.15">
      <c r="A191" s="982"/>
      <c r="B191" s="982"/>
      <c r="C191" s="982"/>
      <c r="D191" s="982"/>
      <c r="E191" s="982"/>
      <c r="F191" s="983"/>
      <c r="G191" s="983"/>
      <c r="H191" s="1016"/>
      <c r="I191" s="986"/>
    </row>
  </sheetData>
  <sheetProtection selectLockedCells="1"/>
  <mergeCells count="1">
    <mergeCell ref="K1:K3"/>
  </mergeCells>
  <phoneticPr fontId="8"/>
  <dataValidations count="2">
    <dataValidation type="list" allowBlank="1" showInputMessage="1" showErrorMessage="1" sqref="C21:C26 C106:C112 L93:L99 L6:L14 C6:C18">
      <formula1>$U$1:$U$3</formula1>
    </dataValidation>
    <dataValidation type="list" allowBlank="1" showInputMessage="1" showErrorMessage="1" sqref="D21:D26 D6:D18 D106:D112 M93:M99 M6:M14">
      <formula1>$S$4:$S$14</formula1>
    </dataValidation>
  </dataValidations>
  <pageMargins left="0.70866141732283472" right="0.70866141732283472" top="0.74803149606299213" bottom="0.74803149606299213" header="0.31496062992125984" footer="0.31496062992125984"/>
  <pageSetup paperSize="9" scale="66"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2"/>
  <sheetViews>
    <sheetView view="pageBreakPreview" topLeftCell="A4" zoomScale="85" zoomScaleNormal="100" zoomScaleSheetLayoutView="85" workbookViewId="0">
      <selection activeCell="M194" activeCellId="1" sqref="G6:G12 M194"/>
    </sheetView>
  </sheetViews>
  <sheetFormatPr defaultColWidth="8.875" defaultRowHeight="13.5" x14ac:dyDescent="0.15"/>
  <cols>
    <col min="1" max="1" width="54.875" style="965" customWidth="1"/>
    <col min="2" max="2" width="20.75" style="965" bestFit="1" customWidth="1"/>
    <col min="3" max="3" width="13.125" style="965" bestFit="1" customWidth="1"/>
    <col min="4" max="4" width="12.625" style="965" customWidth="1"/>
    <col min="5" max="6" width="19.625" style="965" customWidth="1"/>
    <col min="7" max="7" width="23.375" style="965" customWidth="1"/>
    <col min="8" max="8" width="22.375" style="965" customWidth="1"/>
    <col min="9" max="9" width="8.875" style="965"/>
    <col min="10" max="10" width="54.875" style="965" customWidth="1"/>
    <col min="11" max="11" width="11.125" style="965" customWidth="1"/>
    <col min="12" max="12" width="12.625" style="965" customWidth="1"/>
    <col min="13" max="14" width="19.625" style="965" customWidth="1"/>
    <col min="15" max="15" width="23.375" style="965" customWidth="1"/>
    <col min="16" max="16" width="22.375" style="965" customWidth="1"/>
    <col min="17" max="16384" width="8.875" style="965"/>
  </cols>
  <sheetData>
    <row r="1" spans="1:21" x14ac:dyDescent="0.15">
      <c r="F1" s="966" t="s">
        <v>1054</v>
      </c>
      <c r="G1" s="966" t="s">
        <v>1055</v>
      </c>
      <c r="J1" s="1286" t="s">
        <v>1018</v>
      </c>
      <c r="N1" s="967" t="s">
        <v>1054</v>
      </c>
      <c r="O1" s="967" t="s">
        <v>1055</v>
      </c>
      <c r="U1" s="968" t="s">
        <v>70</v>
      </c>
    </row>
    <row r="2" spans="1:21" x14ac:dyDescent="0.15">
      <c r="F2" s="969">
        <v>133877</v>
      </c>
      <c r="G2" s="969">
        <v>12438</v>
      </c>
      <c r="J2" s="1286"/>
      <c r="N2" s="969">
        <v>510817</v>
      </c>
      <c r="O2" s="969">
        <v>216523</v>
      </c>
      <c r="U2" s="968" t="s">
        <v>1021</v>
      </c>
    </row>
    <row r="3" spans="1:21" x14ac:dyDescent="0.15">
      <c r="F3" s="970" t="s">
        <v>1056</v>
      </c>
      <c r="G3" s="970" t="s">
        <v>1056</v>
      </c>
      <c r="J3" s="1287"/>
      <c r="N3" s="971" t="s">
        <v>1022</v>
      </c>
      <c r="O3" s="971" t="s">
        <v>1022</v>
      </c>
      <c r="U3" s="968" t="s">
        <v>1023</v>
      </c>
    </row>
    <row r="4" spans="1:21" ht="24" x14ac:dyDescent="0.15">
      <c r="A4" s="972" t="s">
        <v>293</v>
      </c>
      <c r="B4" s="972"/>
      <c r="C4" s="972" t="s">
        <v>1024</v>
      </c>
      <c r="D4" s="972" t="s">
        <v>1025</v>
      </c>
      <c r="E4" s="973" t="s">
        <v>1026</v>
      </c>
      <c r="F4" s="974" t="s">
        <v>1027</v>
      </c>
      <c r="G4" s="974" t="s">
        <v>1028</v>
      </c>
      <c r="H4" s="973" t="s">
        <v>1029</v>
      </c>
      <c r="J4" s="972" t="s">
        <v>293</v>
      </c>
      <c r="K4" s="972" t="s">
        <v>1024</v>
      </c>
      <c r="L4" s="972" t="s">
        <v>1025</v>
      </c>
      <c r="M4" s="973" t="s">
        <v>1057</v>
      </c>
      <c r="N4" s="974" t="s">
        <v>1031</v>
      </c>
      <c r="O4" s="974" t="s">
        <v>1058</v>
      </c>
      <c r="P4" s="973" t="s">
        <v>1059</v>
      </c>
      <c r="U4" s="968" t="s">
        <v>1034</v>
      </c>
    </row>
    <row r="5" spans="1:21" x14ac:dyDescent="0.15">
      <c r="A5" s="996" t="s">
        <v>470</v>
      </c>
      <c r="B5" s="996"/>
      <c r="C5" s="997"/>
      <c r="D5" s="997"/>
      <c r="E5" s="997"/>
      <c r="F5" s="983"/>
      <c r="G5" s="983"/>
      <c r="H5" s="983"/>
      <c r="J5" s="996" t="s">
        <v>470</v>
      </c>
      <c r="K5" s="996"/>
      <c r="L5" s="996"/>
      <c r="M5" s="996"/>
      <c r="N5" s="984"/>
      <c r="O5" s="984"/>
      <c r="P5" s="984"/>
      <c r="U5" s="968" t="s">
        <v>1035</v>
      </c>
    </row>
    <row r="6" spans="1:21" x14ac:dyDescent="0.15">
      <c r="A6" s="996" t="s">
        <v>471</v>
      </c>
      <c r="B6" s="996"/>
      <c r="C6" s="998"/>
      <c r="D6" s="998"/>
      <c r="E6" s="998"/>
      <c r="F6" s="998"/>
      <c r="G6" s="998"/>
      <c r="H6" s="998"/>
      <c r="J6" s="996" t="s">
        <v>471</v>
      </c>
      <c r="K6" s="998"/>
      <c r="L6" s="998"/>
      <c r="M6" s="998"/>
      <c r="N6" s="998"/>
      <c r="O6" s="998"/>
      <c r="P6" s="998"/>
      <c r="U6" s="968" t="s">
        <v>1038</v>
      </c>
    </row>
    <row r="7" spans="1:21" x14ac:dyDescent="0.15">
      <c r="A7" s="982"/>
      <c r="B7" s="982"/>
      <c r="C7" s="982"/>
      <c r="D7" s="982"/>
      <c r="E7" s="982"/>
      <c r="F7" s="983"/>
      <c r="G7" s="983"/>
      <c r="H7" s="983"/>
      <c r="J7" s="981"/>
      <c r="K7" s="981"/>
      <c r="L7" s="981"/>
      <c r="M7" s="981"/>
      <c r="N7" s="984"/>
      <c r="O7" s="984"/>
      <c r="P7" s="984"/>
      <c r="U7" s="968" t="s">
        <v>1042</v>
      </c>
    </row>
    <row r="8" spans="1:21" x14ac:dyDescent="0.15">
      <c r="A8" s="982"/>
      <c r="B8" s="982"/>
      <c r="C8" s="982"/>
      <c r="D8" s="982"/>
      <c r="E8" s="982"/>
      <c r="F8" s="983"/>
      <c r="G8" s="983"/>
      <c r="H8" s="983"/>
      <c r="J8" s="981"/>
      <c r="K8" s="981"/>
      <c r="L8" s="981"/>
      <c r="M8" s="981"/>
      <c r="N8" s="984"/>
      <c r="O8" s="984"/>
      <c r="P8" s="984"/>
      <c r="U8" s="968" t="s">
        <v>1043</v>
      </c>
    </row>
    <row r="9" spans="1:21" x14ac:dyDescent="0.15">
      <c r="A9" s="982"/>
      <c r="B9" s="982"/>
      <c r="C9" s="982"/>
      <c r="D9" s="982"/>
      <c r="E9" s="982"/>
      <c r="F9" s="983"/>
      <c r="G9" s="983"/>
      <c r="H9" s="983"/>
      <c r="J9" s="981"/>
      <c r="K9" s="981"/>
      <c r="L9" s="981"/>
      <c r="M9" s="981"/>
      <c r="N9" s="984"/>
      <c r="O9" s="984"/>
      <c r="P9" s="984"/>
      <c r="U9" s="968" t="s">
        <v>1045</v>
      </c>
    </row>
    <row r="10" spans="1:21" x14ac:dyDescent="0.15">
      <c r="A10" s="982"/>
      <c r="B10" s="982"/>
      <c r="C10" s="982"/>
      <c r="D10" s="982"/>
      <c r="E10" s="982"/>
      <c r="F10" s="983"/>
      <c r="G10" s="983"/>
      <c r="H10" s="983"/>
      <c r="J10" s="981"/>
      <c r="K10" s="981"/>
      <c r="L10" s="981"/>
      <c r="M10" s="981"/>
      <c r="N10" s="984"/>
      <c r="O10" s="984"/>
      <c r="P10" s="984"/>
      <c r="U10" s="968" t="s">
        <v>1046</v>
      </c>
    </row>
    <row r="11" spans="1:21" x14ac:dyDescent="0.15">
      <c r="A11" s="982"/>
      <c r="B11" s="982"/>
      <c r="C11" s="982"/>
      <c r="D11" s="982"/>
      <c r="E11" s="982"/>
      <c r="F11" s="983"/>
      <c r="G11" s="983"/>
      <c r="H11" s="983"/>
      <c r="J11" s="981"/>
      <c r="K11" s="981"/>
      <c r="L11" s="981"/>
      <c r="M11" s="981"/>
      <c r="N11" s="984"/>
      <c r="O11" s="984"/>
      <c r="P11" s="984"/>
      <c r="U11" s="968" t="s">
        <v>1048</v>
      </c>
    </row>
    <row r="12" spans="1:21" x14ac:dyDescent="0.15">
      <c r="A12" s="982"/>
      <c r="B12" s="982"/>
      <c r="C12" s="982"/>
      <c r="D12" s="982"/>
      <c r="E12" s="982"/>
      <c r="F12" s="983"/>
      <c r="G12" s="983"/>
      <c r="H12" s="983"/>
      <c r="J12" s="981"/>
      <c r="K12" s="981"/>
      <c r="L12" s="981"/>
      <c r="M12" s="981"/>
      <c r="N12" s="984"/>
      <c r="O12" s="984"/>
      <c r="P12" s="984"/>
      <c r="U12" s="968" t="s">
        <v>1049</v>
      </c>
    </row>
    <row r="13" spans="1:21" x14ac:dyDescent="0.15">
      <c r="A13" s="982"/>
      <c r="B13" s="982"/>
      <c r="C13" s="982"/>
      <c r="D13" s="982"/>
      <c r="E13" s="982"/>
      <c r="F13" s="983"/>
      <c r="G13" s="983"/>
      <c r="H13" s="983"/>
      <c r="J13" s="981"/>
      <c r="K13" s="981"/>
      <c r="L13" s="981"/>
      <c r="M13" s="981"/>
      <c r="N13" s="984"/>
      <c r="O13" s="984"/>
      <c r="P13" s="984"/>
      <c r="U13" s="968" t="s">
        <v>1050</v>
      </c>
    </row>
    <row r="14" spans="1:21" x14ac:dyDescent="0.15">
      <c r="A14" s="982"/>
      <c r="B14" s="982"/>
      <c r="C14" s="982"/>
      <c r="D14" s="982"/>
      <c r="E14" s="982"/>
      <c r="F14" s="983"/>
      <c r="G14" s="983"/>
      <c r="H14" s="983"/>
      <c r="J14" s="981"/>
      <c r="K14" s="981"/>
      <c r="L14" s="981"/>
      <c r="M14" s="981"/>
      <c r="N14" s="984"/>
      <c r="O14" s="984"/>
      <c r="P14" s="984"/>
      <c r="U14" s="968" t="s">
        <v>1060</v>
      </c>
    </row>
    <row r="15" spans="1:21" x14ac:dyDescent="0.15">
      <c r="A15" s="996" t="s">
        <v>473</v>
      </c>
      <c r="B15" s="996"/>
      <c r="C15" s="998"/>
      <c r="D15" s="998"/>
      <c r="E15" s="998"/>
      <c r="F15" s="998"/>
      <c r="G15" s="998"/>
      <c r="H15" s="998"/>
      <c r="J15" s="996" t="s">
        <v>473</v>
      </c>
      <c r="K15" s="998"/>
      <c r="L15" s="998"/>
      <c r="M15" s="998"/>
      <c r="N15" s="998"/>
      <c r="O15" s="998"/>
      <c r="P15" s="998"/>
    </row>
    <row r="16" spans="1:21" x14ac:dyDescent="0.15">
      <c r="A16" s="981" t="s">
        <v>1061</v>
      </c>
      <c r="B16" s="1008" t="s">
        <v>1040</v>
      </c>
      <c r="C16" s="982" t="s">
        <v>70</v>
      </c>
      <c r="D16" s="982" t="s">
        <v>1035</v>
      </c>
      <c r="E16" s="983">
        <v>0</v>
      </c>
      <c r="F16" s="983">
        <v>3400000</v>
      </c>
      <c r="G16" s="983">
        <v>2723866</v>
      </c>
      <c r="H16" s="983">
        <v>2723866</v>
      </c>
      <c r="J16" s="981"/>
      <c r="K16" s="981"/>
      <c r="L16" s="981"/>
      <c r="M16" s="984"/>
      <c r="N16" s="984"/>
      <c r="O16" s="984"/>
      <c r="P16" s="984"/>
    </row>
    <row r="17" spans="1:16" x14ac:dyDescent="0.15">
      <c r="A17" s="981" t="s">
        <v>1062</v>
      </c>
      <c r="B17" s="1008" t="s">
        <v>1063</v>
      </c>
      <c r="C17" s="982" t="s">
        <v>70</v>
      </c>
      <c r="D17" s="982" t="s">
        <v>1035</v>
      </c>
      <c r="E17" s="983">
        <v>0</v>
      </c>
      <c r="F17" s="983">
        <v>45600000</v>
      </c>
      <c r="G17" s="999">
        <v>41925600</v>
      </c>
      <c r="H17" s="999">
        <v>41925600</v>
      </c>
      <c r="J17" s="981" t="s">
        <v>1062</v>
      </c>
      <c r="K17" s="981" t="s">
        <v>70</v>
      </c>
      <c r="L17" s="981" t="s">
        <v>1035</v>
      </c>
      <c r="M17" s="984"/>
      <c r="N17" s="984">
        <v>45600</v>
      </c>
      <c r="O17" s="984">
        <v>45600</v>
      </c>
      <c r="P17" s="984">
        <v>45600</v>
      </c>
    </row>
    <row r="18" spans="1:16" x14ac:dyDescent="0.15">
      <c r="A18" s="981" t="s">
        <v>1064</v>
      </c>
      <c r="B18" s="1008" t="s">
        <v>1065</v>
      </c>
      <c r="C18" s="982" t="s">
        <v>70</v>
      </c>
      <c r="D18" s="982" t="s">
        <v>1035</v>
      </c>
      <c r="E18" s="983">
        <v>3596400</v>
      </c>
      <c r="F18" s="983">
        <v>6000000</v>
      </c>
      <c r="G18" s="983">
        <v>0</v>
      </c>
      <c r="H18" s="983">
        <v>0</v>
      </c>
      <c r="J18" s="981" t="s">
        <v>1064</v>
      </c>
      <c r="K18" s="981" t="s">
        <v>70</v>
      </c>
      <c r="L18" s="981" t="s">
        <v>1035</v>
      </c>
      <c r="M18" s="984"/>
      <c r="N18" s="984">
        <v>6000</v>
      </c>
      <c r="O18" s="984">
        <v>6000</v>
      </c>
      <c r="P18" s="984">
        <v>6000</v>
      </c>
    </row>
    <row r="19" spans="1:16" x14ac:dyDescent="0.15">
      <c r="A19" s="981"/>
      <c r="B19" s="1008"/>
      <c r="C19" s="982"/>
      <c r="D19" s="982"/>
      <c r="E19" s="983"/>
      <c r="F19" s="983"/>
      <c r="G19" s="983"/>
      <c r="H19" s="983"/>
      <c r="J19" s="981" t="s">
        <v>1066</v>
      </c>
      <c r="K19" s="981" t="s">
        <v>1023</v>
      </c>
      <c r="L19" s="981" t="s">
        <v>1035</v>
      </c>
      <c r="M19" s="984"/>
      <c r="N19" s="984">
        <v>111000</v>
      </c>
      <c r="O19" s="984">
        <v>111000</v>
      </c>
      <c r="P19" s="984">
        <v>22200</v>
      </c>
    </row>
    <row r="20" spans="1:16" x14ac:dyDescent="0.15">
      <c r="A20" s="981" t="s">
        <v>1067</v>
      </c>
      <c r="B20" s="1008" t="s">
        <v>1065</v>
      </c>
      <c r="C20" s="982" t="s">
        <v>70</v>
      </c>
      <c r="D20" s="982" t="s">
        <v>1035</v>
      </c>
      <c r="E20" s="983">
        <v>9840800</v>
      </c>
      <c r="F20" s="983">
        <v>21000000</v>
      </c>
      <c r="G20" s="983">
        <v>0</v>
      </c>
      <c r="H20" s="983">
        <v>0</v>
      </c>
      <c r="J20" s="981" t="s">
        <v>1067</v>
      </c>
      <c r="K20" s="981" t="s">
        <v>70</v>
      </c>
      <c r="L20" s="981" t="s">
        <v>1035</v>
      </c>
      <c r="M20" s="984"/>
      <c r="N20" s="984">
        <v>21000</v>
      </c>
      <c r="O20" s="984">
        <v>9841</v>
      </c>
      <c r="P20" s="984">
        <v>9841</v>
      </c>
    </row>
    <row r="21" spans="1:16" x14ac:dyDescent="0.15">
      <c r="A21" s="981" t="s">
        <v>1068</v>
      </c>
      <c r="B21" s="1008" t="s">
        <v>1065</v>
      </c>
      <c r="C21" s="982" t="s">
        <v>70</v>
      </c>
      <c r="D21" s="982" t="s">
        <v>1035</v>
      </c>
      <c r="E21" s="983">
        <v>13020000</v>
      </c>
      <c r="F21" s="983">
        <v>16800000</v>
      </c>
      <c r="G21" s="983">
        <v>0</v>
      </c>
      <c r="H21" s="983">
        <v>0</v>
      </c>
      <c r="J21" s="981" t="s">
        <v>1068</v>
      </c>
      <c r="K21" s="981" t="s">
        <v>70</v>
      </c>
      <c r="L21" s="981" t="s">
        <v>1035</v>
      </c>
      <c r="M21" s="984"/>
      <c r="N21" s="984">
        <v>16800</v>
      </c>
      <c r="O21" s="984">
        <v>13020</v>
      </c>
      <c r="P21" s="984">
        <v>13020</v>
      </c>
    </row>
    <row r="22" spans="1:16" x14ac:dyDescent="0.15">
      <c r="A22" s="981"/>
      <c r="B22" s="1008"/>
      <c r="C22" s="982"/>
      <c r="D22" s="982"/>
      <c r="E22" s="983"/>
      <c r="F22" s="983"/>
      <c r="G22" s="983"/>
      <c r="H22" s="983"/>
      <c r="J22" s="981" t="s">
        <v>1069</v>
      </c>
      <c r="K22" s="981" t="s">
        <v>70</v>
      </c>
      <c r="L22" s="981" t="s">
        <v>1035</v>
      </c>
      <c r="M22" s="984"/>
      <c r="N22" s="984">
        <v>177240</v>
      </c>
      <c r="O22" s="984">
        <v>0</v>
      </c>
      <c r="P22" s="984">
        <v>0</v>
      </c>
    </row>
    <row r="23" spans="1:16" x14ac:dyDescent="0.15">
      <c r="A23" s="981" t="s">
        <v>1070</v>
      </c>
      <c r="B23" s="1008" t="s">
        <v>1065</v>
      </c>
      <c r="C23" s="982" t="s">
        <v>70</v>
      </c>
      <c r="D23" s="982" t="s">
        <v>1035</v>
      </c>
      <c r="E23" s="983">
        <v>1404000</v>
      </c>
      <c r="F23" s="983">
        <v>1600000</v>
      </c>
      <c r="G23" s="983">
        <v>0</v>
      </c>
      <c r="H23" s="983">
        <v>0</v>
      </c>
      <c r="J23" s="981" t="s">
        <v>1070</v>
      </c>
      <c r="K23" s="981" t="s">
        <v>70</v>
      </c>
      <c r="L23" s="981" t="s">
        <v>1035</v>
      </c>
      <c r="M23" s="984"/>
      <c r="N23" s="984">
        <v>1600</v>
      </c>
      <c r="O23" s="984">
        <v>1600</v>
      </c>
      <c r="P23" s="984">
        <v>1600</v>
      </c>
    </row>
    <row r="24" spans="1:16" x14ac:dyDescent="0.15">
      <c r="A24" s="981"/>
      <c r="B24" s="1008"/>
      <c r="C24" s="982"/>
      <c r="D24" s="982"/>
      <c r="E24" s="983"/>
      <c r="F24" s="983"/>
      <c r="G24" s="983"/>
      <c r="H24" s="983"/>
      <c r="J24" s="981" t="s">
        <v>1071</v>
      </c>
      <c r="K24" s="981" t="s">
        <v>1023</v>
      </c>
      <c r="L24" s="981" t="s">
        <v>1042</v>
      </c>
      <c r="M24" s="984"/>
      <c r="N24" s="984">
        <v>90000</v>
      </c>
      <c r="O24" s="984">
        <v>0</v>
      </c>
      <c r="P24" s="984">
        <v>0</v>
      </c>
    </row>
    <row r="25" spans="1:16" x14ac:dyDescent="0.15">
      <c r="A25" s="981"/>
      <c r="B25" s="1008"/>
      <c r="C25" s="982"/>
      <c r="D25" s="982"/>
      <c r="E25" s="983"/>
      <c r="F25" s="983"/>
      <c r="G25" s="983"/>
      <c r="H25" s="983"/>
      <c r="J25" s="981" t="s">
        <v>1072</v>
      </c>
      <c r="K25" s="981" t="s">
        <v>70</v>
      </c>
      <c r="L25" s="981" t="s">
        <v>1042</v>
      </c>
      <c r="M25" s="984"/>
      <c r="N25" s="984">
        <v>2100</v>
      </c>
      <c r="O25" s="984">
        <v>0</v>
      </c>
      <c r="P25" s="984">
        <v>0</v>
      </c>
    </row>
    <row r="26" spans="1:16" x14ac:dyDescent="0.15">
      <c r="A26" s="1008" t="s">
        <v>1073</v>
      </c>
      <c r="B26" s="1008" t="s">
        <v>1074</v>
      </c>
      <c r="C26" s="982" t="s">
        <v>1021</v>
      </c>
      <c r="D26" s="982" t="s">
        <v>1045</v>
      </c>
      <c r="E26" s="983">
        <v>1387674</v>
      </c>
      <c r="F26" s="983">
        <v>21117000</v>
      </c>
      <c r="G26" s="983">
        <v>9714051</v>
      </c>
      <c r="H26" s="983">
        <v>1387674</v>
      </c>
      <c r="J26" s="981" t="s">
        <v>1073</v>
      </c>
      <c r="K26" s="981" t="s">
        <v>1021</v>
      </c>
      <c r="L26" s="981" t="s">
        <v>1045</v>
      </c>
      <c r="M26" s="984"/>
      <c r="N26" s="984">
        <v>21117</v>
      </c>
      <c r="O26" s="984">
        <v>11102</v>
      </c>
      <c r="P26" s="984">
        <v>1388</v>
      </c>
    </row>
    <row r="27" spans="1:16" x14ac:dyDescent="0.15">
      <c r="A27" s="981" t="s">
        <v>1075</v>
      </c>
      <c r="B27" s="1008" t="s">
        <v>1076</v>
      </c>
      <c r="C27" s="982" t="s">
        <v>1023</v>
      </c>
      <c r="D27" s="982" t="s">
        <v>1048</v>
      </c>
      <c r="E27" s="983">
        <v>0</v>
      </c>
      <c r="F27" s="983">
        <v>18360000</v>
      </c>
      <c r="G27" s="999">
        <v>17982000</v>
      </c>
      <c r="H27" s="999">
        <v>17982000</v>
      </c>
      <c r="J27" s="981" t="s">
        <v>1075</v>
      </c>
      <c r="K27" s="981" t="s">
        <v>1023</v>
      </c>
      <c r="L27" s="981" t="s">
        <v>1048</v>
      </c>
      <c r="M27" s="984"/>
      <c r="N27" s="984">
        <v>18360</v>
      </c>
      <c r="O27" s="984">
        <v>18360</v>
      </c>
      <c r="P27" s="984">
        <v>18360</v>
      </c>
    </row>
    <row r="28" spans="1:16" x14ac:dyDescent="0.15">
      <c r="A28" s="996" t="s">
        <v>474</v>
      </c>
      <c r="B28" s="996"/>
      <c r="C28" s="998"/>
      <c r="D28" s="998"/>
      <c r="E28" s="998"/>
      <c r="F28" s="998"/>
      <c r="G28" s="998"/>
      <c r="H28" s="998"/>
      <c r="J28" s="996" t="s">
        <v>474</v>
      </c>
      <c r="K28" s="998"/>
      <c r="L28" s="998"/>
      <c r="M28" s="998"/>
      <c r="N28" s="998"/>
      <c r="O28" s="998"/>
      <c r="P28" s="998"/>
    </row>
    <row r="29" spans="1:16" x14ac:dyDescent="0.15">
      <c r="A29" s="982"/>
      <c r="B29" s="982"/>
      <c r="C29" s="982"/>
      <c r="D29" s="982"/>
      <c r="E29" s="982"/>
      <c r="F29" s="983"/>
      <c r="G29" s="983"/>
      <c r="H29" s="983"/>
      <c r="J29" s="981"/>
      <c r="K29" s="981"/>
      <c r="L29" s="981"/>
      <c r="M29" s="981"/>
      <c r="N29" s="984"/>
      <c r="O29" s="984"/>
      <c r="P29" s="986"/>
    </row>
    <row r="30" spans="1:16" x14ac:dyDescent="0.15">
      <c r="A30" s="982"/>
      <c r="B30" s="982"/>
      <c r="C30" s="982"/>
      <c r="D30" s="982"/>
      <c r="E30" s="982"/>
      <c r="F30" s="983"/>
      <c r="G30" s="983"/>
      <c r="H30" s="983"/>
      <c r="J30" s="981"/>
      <c r="K30" s="981"/>
      <c r="L30" s="981"/>
      <c r="M30" s="981"/>
      <c r="N30" s="984"/>
      <c r="O30" s="984"/>
      <c r="P30" s="986"/>
    </row>
    <row r="31" spans="1:16" x14ac:dyDescent="0.15">
      <c r="A31" s="982"/>
      <c r="B31" s="982"/>
      <c r="C31" s="982"/>
      <c r="D31" s="982"/>
      <c r="E31" s="982"/>
      <c r="F31" s="983"/>
      <c r="G31" s="983"/>
      <c r="H31" s="983"/>
      <c r="J31" s="981"/>
      <c r="K31" s="981"/>
      <c r="L31" s="981"/>
      <c r="M31" s="981"/>
      <c r="N31" s="984"/>
      <c r="O31" s="984"/>
      <c r="P31" s="986"/>
    </row>
    <row r="32" spans="1:16" x14ac:dyDescent="0.15">
      <c r="A32" s="982"/>
      <c r="B32" s="982"/>
      <c r="C32" s="982"/>
      <c r="D32" s="982"/>
      <c r="E32" s="982"/>
      <c r="F32" s="983"/>
      <c r="G32" s="983"/>
      <c r="H32" s="983"/>
      <c r="J32" s="981"/>
      <c r="K32" s="981"/>
      <c r="L32" s="981"/>
      <c r="M32" s="981"/>
      <c r="N32" s="984"/>
      <c r="O32" s="984"/>
      <c r="P32" s="986"/>
    </row>
    <row r="33" spans="1:16" x14ac:dyDescent="0.15">
      <c r="A33" s="982"/>
      <c r="B33" s="982"/>
      <c r="C33" s="982"/>
      <c r="D33" s="982"/>
      <c r="E33" s="982"/>
      <c r="F33" s="983"/>
      <c r="G33" s="983"/>
      <c r="H33" s="983"/>
      <c r="J33" s="981"/>
      <c r="K33" s="981"/>
      <c r="L33" s="981"/>
      <c r="M33" s="981"/>
      <c r="N33" s="984"/>
      <c r="O33" s="984"/>
      <c r="P33" s="986"/>
    </row>
    <row r="34" spans="1:16" x14ac:dyDescent="0.15">
      <c r="A34" s="982"/>
      <c r="B34" s="982"/>
      <c r="C34" s="982"/>
      <c r="D34" s="982"/>
      <c r="E34" s="982"/>
      <c r="F34" s="983"/>
      <c r="G34" s="983"/>
      <c r="H34" s="983"/>
      <c r="J34" s="981"/>
      <c r="K34" s="981"/>
      <c r="L34" s="981"/>
      <c r="M34" s="981"/>
      <c r="N34" s="984"/>
      <c r="O34" s="984"/>
      <c r="P34" s="986"/>
    </row>
    <row r="35" spans="1:16" x14ac:dyDescent="0.15">
      <c r="A35" s="982"/>
      <c r="B35" s="982"/>
      <c r="C35" s="982"/>
      <c r="D35" s="982"/>
      <c r="E35" s="982"/>
      <c r="F35" s="983"/>
      <c r="G35" s="983"/>
      <c r="H35" s="983"/>
      <c r="J35" s="981"/>
      <c r="K35" s="981"/>
      <c r="L35" s="981"/>
      <c r="M35" s="981"/>
      <c r="N35" s="984"/>
      <c r="O35" s="984"/>
      <c r="P35" s="986"/>
    </row>
    <row r="36" spans="1:16" x14ac:dyDescent="0.15">
      <c r="A36" s="982"/>
      <c r="B36" s="982"/>
      <c r="C36" s="982"/>
      <c r="D36" s="982"/>
      <c r="E36" s="982"/>
      <c r="F36" s="983"/>
      <c r="G36" s="983"/>
      <c r="H36" s="983"/>
      <c r="J36" s="981"/>
      <c r="K36" s="981"/>
      <c r="L36" s="981"/>
      <c r="M36" s="981"/>
      <c r="N36" s="984"/>
      <c r="O36" s="984"/>
      <c r="P36" s="986"/>
    </row>
    <row r="37" spans="1:16" x14ac:dyDescent="0.15">
      <c r="A37" s="982"/>
      <c r="B37" s="982"/>
      <c r="C37" s="982"/>
      <c r="D37" s="982"/>
      <c r="E37" s="982"/>
      <c r="F37" s="983"/>
      <c r="G37" s="983"/>
      <c r="H37" s="983"/>
      <c r="J37" s="981"/>
      <c r="K37" s="981"/>
      <c r="L37" s="981"/>
      <c r="M37" s="981"/>
      <c r="N37" s="984"/>
      <c r="O37" s="984"/>
      <c r="P37" s="986"/>
    </row>
    <row r="38" spans="1:16" x14ac:dyDescent="0.15">
      <c r="A38" s="982"/>
      <c r="B38" s="982"/>
      <c r="C38" s="982"/>
      <c r="D38" s="982"/>
      <c r="E38" s="982"/>
      <c r="F38" s="983"/>
      <c r="G38" s="983"/>
      <c r="H38" s="983"/>
      <c r="J38" s="981"/>
      <c r="K38" s="981"/>
      <c r="L38" s="981"/>
      <c r="M38" s="981"/>
      <c r="N38" s="984"/>
      <c r="O38" s="984"/>
      <c r="P38" s="986"/>
    </row>
    <row r="39" spans="1:16" x14ac:dyDescent="0.15">
      <c r="A39" s="982"/>
      <c r="B39" s="982"/>
      <c r="C39" s="982"/>
      <c r="D39" s="982"/>
      <c r="E39" s="982"/>
      <c r="F39" s="983"/>
      <c r="G39" s="983"/>
      <c r="H39" s="983"/>
      <c r="J39" s="981"/>
      <c r="K39" s="981"/>
      <c r="L39" s="981"/>
      <c r="M39" s="981"/>
      <c r="N39" s="984"/>
      <c r="O39" s="984"/>
      <c r="P39" s="986"/>
    </row>
    <row r="40" spans="1:16" x14ac:dyDescent="0.15">
      <c r="A40" s="982"/>
      <c r="B40" s="982"/>
      <c r="C40" s="982"/>
      <c r="D40" s="982"/>
      <c r="E40" s="982"/>
      <c r="F40" s="983"/>
      <c r="G40" s="983"/>
      <c r="H40" s="983"/>
      <c r="J40" s="981"/>
      <c r="K40" s="981"/>
      <c r="L40" s="981"/>
      <c r="M40" s="981"/>
      <c r="N40" s="984"/>
      <c r="O40" s="984"/>
      <c r="P40" s="986"/>
    </row>
    <row r="41" spans="1:16" x14ac:dyDescent="0.15">
      <c r="A41" s="982"/>
      <c r="B41" s="982"/>
      <c r="C41" s="982"/>
      <c r="D41" s="982"/>
      <c r="E41" s="982"/>
      <c r="F41" s="983"/>
      <c r="G41" s="983"/>
      <c r="H41" s="983"/>
      <c r="J41" s="981"/>
      <c r="K41" s="981"/>
      <c r="L41" s="981"/>
      <c r="M41" s="981"/>
      <c r="N41" s="984"/>
      <c r="O41" s="984"/>
      <c r="P41" s="986"/>
    </row>
    <row r="42" spans="1:16" x14ac:dyDescent="0.15">
      <c r="A42" s="982"/>
      <c r="B42" s="982"/>
      <c r="C42" s="982"/>
      <c r="D42" s="982"/>
      <c r="E42" s="982"/>
      <c r="F42" s="983"/>
      <c r="G42" s="983"/>
      <c r="H42" s="983"/>
      <c r="J42" s="981"/>
      <c r="K42" s="981"/>
      <c r="L42" s="981"/>
      <c r="M42" s="981"/>
      <c r="N42" s="984"/>
      <c r="O42" s="984"/>
      <c r="P42" s="986"/>
    </row>
  </sheetData>
  <sheetProtection selectLockedCells="1"/>
  <mergeCells count="1">
    <mergeCell ref="J1:J3"/>
  </mergeCells>
  <phoneticPr fontId="8"/>
  <dataValidations count="2">
    <dataValidation type="list" allowBlank="1" showInputMessage="1" showErrorMessage="1" sqref="C7:C14 K16:K27 C16:C27 K29:K42 K7:K14 C29:C42">
      <formula1>$U$1:$U$3</formula1>
    </dataValidation>
    <dataValidation type="list" allowBlank="1" showInputMessage="1" showErrorMessage="1" sqref="D7:E14 L16:L27 D16:D27 L29:M42 L7:M14 D29:E42">
      <formula1>$U$4:$U$14</formula1>
    </dataValidation>
  </dataValidations>
  <pageMargins left="0.70866141732283472" right="0.23622047244094491" top="0.74803149606299213" bottom="0.74803149606299213" header="0.31496062992125984" footer="0.31496062992125984"/>
  <pageSetup paperSize="9" scale="71"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12"/>
  <sheetViews>
    <sheetView view="pageBreakPreview" zoomScaleNormal="100" zoomScaleSheetLayoutView="100" workbookViewId="0">
      <selection activeCell="M194" activeCellId="1" sqref="G6:G12 M194"/>
    </sheetView>
  </sheetViews>
  <sheetFormatPr defaultColWidth="8.875" defaultRowHeight="13.5" x14ac:dyDescent="0.15"/>
  <cols>
    <col min="1" max="1" width="43.375" style="965" customWidth="1"/>
    <col min="2" max="2" width="32.125" style="965" bestFit="1" customWidth="1"/>
    <col min="3" max="3" width="11.625" style="965" customWidth="1"/>
    <col min="4" max="5" width="18.625" style="965" customWidth="1"/>
    <col min="6" max="6" width="21.125" style="965" customWidth="1"/>
    <col min="7" max="8" width="22.625" style="965" customWidth="1"/>
    <col min="9" max="9" width="21.125" style="965" customWidth="1"/>
    <col min="10" max="10" width="12.625" style="965" bestFit="1" customWidth="1"/>
    <col min="11" max="11" width="43.375" style="965" customWidth="1"/>
    <col min="12" max="12" width="11.625" style="965" customWidth="1"/>
    <col min="13" max="14" width="18.625" style="965" customWidth="1"/>
    <col min="15" max="15" width="21.125" style="965" customWidth="1"/>
    <col min="16" max="16" width="22.625" style="965" customWidth="1"/>
    <col min="17" max="17" width="21.125" style="965" customWidth="1"/>
    <col min="18" max="16384" width="8.875" style="965"/>
  </cols>
  <sheetData>
    <row r="1" spans="1:21" x14ac:dyDescent="0.15">
      <c r="F1" s="966" t="s">
        <v>1019</v>
      </c>
      <c r="G1" s="966" t="s">
        <v>1020</v>
      </c>
      <c r="H1" s="966"/>
      <c r="K1" s="1286" t="s">
        <v>1018</v>
      </c>
      <c r="O1" s="967" t="s">
        <v>1019</v>
      </c>
      <c r="P1" s="967" t="s">
        <v>1020</v>
      </c>
      <c r="U1" s="968" t="s">
        <v>70</v>
      </c>
    </row>
    <row r="2" spans="1:21" x14ac:dyDescent="0.15">
      <c r="F2" s="969">
        <v>1010741</v>
      </c>
      <c r="G2" s="969">
        <v>724100</v>
      </c>
      <c r="H2" s="969"/>
      <c r="K2" s="1286"/>
      <c r="O2" s="969">
        <v>1456536</v>
      </c>
      <c r="P2" s="969">
        <v>669761</v>
      </c>
      <c r="U2" s="968" t="s">
        <v>1021</v>
      </c>
    </row>
    <row r="3" spans="1:21" x14ac:dyDescent="0.15">
      <c r="F3" s="970" t="s">
        <v>1056</v>
      </c>
      <c r="G3" s="970" t="s">
        <v>1056</v>
      </c>
      <c r="H3" s="970"/>
      <c r="K3" s="1287"/>
      <c r="O3" s="971" t="s">
        <v>1022</v>
      </c>
      <c r="P3" s="971" t="s">
        <v>1022</v>
      </c>
      <c r="U3" s="968" t="s">
        <v>1023</v>
      </c>
    </row>
    <row r="4" spans="1:21" ht="18.75" x14ac:dyDescent="0.15">
      <c r="F4" s="970"/>
      <c r="G4" s="970"/>
      <c r="H4" s="970" t="s">
        <v>1087</v>
      </c>
      <c r="I4" s="966" t="s">
        <v>1088</v>
      </c>
      <c r="K4" s="1011"/>
      <c r="O4" s="971"/>
      <c r="P4" s="971"/>
      <c r="U4" s="968"/>
    </row>
    <row r="5" spans="1:21" ht="24" x14ac:dyDescent="0.15">
      <c r="A5" s="972" t="s">
        <v>293</v>
      </c>
      <c r="B5" s="972"/>
      <c r="C5" s="972" t="s">
        <v>1024</v>
      </c>
      <c r="D5" s="972" t="s">
        <v>1025</v>
      </c>
      <c r="E5" s="973" t="s">
        <v>1026</v>
      </c>
      <c r="F5" s="974" t="s">
        <v>1027</v>
      </c>
      <c r="G5" s="974" t="s">
        <v>1028</v>
      </c>
      <c r="H5" s="974" t="s">
        <v>1089</v>
      </c>
      <c r="I5" s="973" t="s">
        <v>1029</v>
      </c>
      <c r="K5" s="972" t="s">
        <v>293</v>
      </c>
      <c r="L5" s="972" t="s">
        <v>1024</v>
      </c>
      <c r="M5" s="972" t="s">
        <v>1025</v>
      </c>
      <c r="N5" s="973" t="s">
        <v>1030</v>
      </c>
      <c r="O5" s="974" t="s">
        <v>1031</v>
      </c>
      <c r="P5" s="974" t="s">
        <v>1032</v>
      </c>
      <c r="Q5" s="973" t="s">
        <v>1033</v>
      </c>
      <c r="S5" s="968" t="s">
        <v>1034</v>
      </c>
    </row>
    <row r="6" spans="1:21" x14ac:dyDescent="0.15">
      <c r="A6" s="977" t="s">
        <v>485</v>
      </c>
      <c r="B6" s="978"/>
      <c r="C6" s="979"/>
      <c r="D6" s="979"/>
      <c r="E6" s="979"/>
      <c r="F6" s="979"/>
      <c r="G6" s="979"/>
      <c r="H6" s="979"/>
      <c r="I6" s="980"/>
      <c r="K6" s="977" t="s">
        <v>485</v>
      </c>
      <c r="L6" s="979"/>
      <c r="M6" s="979"/>
      <c r="N6" s="979"/>
      <c r="O6" s="979"/>
      <c r="P6" s="979"/>
      <c r="Q6" s="980"/>
      <c r="S6" s="968" t="s">
        <v>1035</v>
      </c>
    </row>
    <row r="7" spans="1:21" x14ac:dyDescent="0.15">
      <c r="A7" s="1008" t="s">
        <v>1077</v>
      </c>
      <c r="B7" s="1008" t="s">
        <v>1037</v>
      </c>
      <c r="C7" s="982" t="s">
        <v>70</v>
      </c>
      <c r="D7" s="982" t="s">
        <v>1035</v>
      </c>
      <c r="E7" s="982">
        <v>7719840</v>
      </c>
      <c r="F7" s="983">
        <v>16480000</v>
      </c>
      <c r="G7" s="983">
        <v>8760160</v>
      </c>
      <c r="H7" s="983">
        <f>G7-I7</f>
        <v>7153120</v>
      </c>
      <c r="I7" s="983">
        <v>1607040</v>
      </c>
      <c r="K7" s="981" t="s">
        <v>1077</v>
      </c>
      <c r="L7" s="981" t="s">
        <v>70</v>
      </c>
      <c r="M7" s="981" t="s">
        <v>1035</v>
      </c>
      <c r="N7" s="981">
        <v>9231</v>
      </c>
      <c r="O7" s="984">
        <v>16480</v>
      </c>
      <c r="P7" s="984">
        <v>16480</v>
      </c>
      <c r="Q7" s="984">
        <v>10160</v>
      </c>
      <c r="S7" s="968" t="s">
        <v>1038</v>
      </c>
    </row>
    <row r="8" spans="1:21" x14ac:dyDescent="0.15">
      <c r="A8" s="1008" t="s">
        <v>1066</v>
      </c>
      <c r="B8" s="1008" t="s">
        <v>1078</v>
      </c>
      <c r="C8" s="982" t="s">
        <v>1023</v>
      </c>
      <c r="D8" s="982" t="s">
        <v>1035</v>
      </c>
      <c r="E8" s="982">
        <v>18436000</v>
      </c>
      <c r="F8" s="983">
        <v>111000000</v>
      </c>
      <c r="G8" s="983">
        <v>92564000</v>
      </c>
      <c r="H8" s="983">
        <f>G8-I8</f>
        <v>74128000</v>
      </c>
      <c r="I8" s="983">
        <v>18436000</v>
      </c>
      <c r="K8" s="981"/>
      <c r="L8" s="981"/>
      <c r="M8" s="981"/>
      <c r="N8" s="981"/>
      <c r="O8" s="984"/>
      <c r="P8" s="984"/>
      <c r="Q8" s="984"/>
      <c r="S8" s="968"/>
    </row>
    <row r="9" spans="1:21" x14ac:dyDescent="0.15">
      <c r="A9" s="981"/>
      <c r="B9" s="981"/>
      <c r="C9" s="982"/>
      <c r="D9" s="982"/>
      <c r="E9" s="982"/>
      <c r="F9" s="983"/>
      <c r="G9" s="983"/>
      <c r="H9" s="983"/>
      <c r="I9" s="983"/>
      <c r="K9" s="981" t="s">
        <v>1079</v>
      </c>
      <c r="L9" s="981" t="s">
        <v>70</v>
      </c>
      <c r="M9" s="981" t="s">
        <v>1035</v>
      </c>
      <c r="N9" s="981">
        <v>73490</v>
      </c>
      <c r="O9" s="984">
        <v>579000</v>
      </c>
      <c r="P9" s="984">
        <v>0</v>
      </c>
      <c r="Q9" s="984">
        <v>0</v>
      </c>
      <c r="S9" s="968" t="s">
        <v>1042</v>
      </c>
    </row>
    <row r="10" spans="1:21" x14ac:dyDescent="0.15">
      <c r="A10" s="981"/>
      <c r="B10" s="981"/>
      <c r="C10" s="982"/>
      <c r="D10" s="982"/>
      <c r="E10" s="982"/>
      <c r="F10" s="983"/>
      <c r="G10" s="983"/>
      <c r="H10" s="983"/>
      <c r="I10" s="983"/>
      <c r="K10" s="981"/>
      <c r="L10" s="981" t="s">
        <v>70</v>
      </c>
      <c r="M10" s="981" t="s">
        <v>1042</v>
      </c>
      <c r="N10" s="981">
        <v>3192</v>
      </c>
      <c r="O10" s="984"/>
      <c r="P10" s="984">
        <v>0</v>
      </c>
      <c r="Q10" s="984">
        <v>0</v>
      </c>
      <c r="S10" s="968" t="s">
        <v>1043</v>
      </c>
    </row>
    <row r="11" spans="1:21" x14ac:dyDescent="0.15">
      <c r="A11" s="981"/>
      <c r="B11" s="981"/>
      <c r="C11" s="982"/>
      <c r="D11" s="982"/>
      <c r="E11" s="982"/>
      <c r="F11" s="983"/>
      <c r="G11" s="983"/>
      <c r="H11" s="983"/>
      <c r="I11" s="983"/>
      <c r="K11" s="981"/>
      <c r="L11" s="981" t="s">
        <v>70</v>
      </c>
      <c r="M11" s="981" t="s">
        <v>1038</v>
      </c>
      <c r="N11" s="981">
        <v>13300</v>
      </c>
      <c r="O11" s="984"/>
      <c r="P11" s="984">
        <v>0</v>
      </c>
      <c r="Q11" s="984">
        <v>0</v>
      </c>
      <c r="S11" s="968" t="s">
        <v>1045</v>
      </c>
    </row>
    <row r="12" spans="1:21" x14ac:dyDescent="0.15">
      <c r="A12" s="981"/>
      <c r="B12" s="981"/>
      <c r="C12" s="982"/>
      <c r="D12" s="982"/>
      <c r="E12" s="982"/>
      <c r="F12" s="983"/>
      <c r="G12" s="983"/>
      <c r="H12" s="983"/>
      <c r="I12" s="983"/>
      <c r="K12" s="981"/>
      <c r="L12" s="981" t="s">
        <v>70</v>
      </c>
      <c r="M12" s="981" t="s">
        <v>1045</v>
      </c>
      <c r="N12" s="981">
        <v>532</v>
      </c>
      <c r="O12" s="984"/>
      <c r="P12" s="984">
        <v>0</v>
      </c>
      <c r="Q12" s="984">
        <v>0</v>
      </c>
      <c r="S12" s="968" t="s">
        <v>1046</v>
      </c>
    </row>
    <row r="13" spans="1:21" x14ac:dyDescent="0.15">
      <c r="A13" s="981"/>
      <c r="B13" s="981"/>
      <c r="C13" s="982"/>
      <c r="D13" s="982"/>
      <c r="E13" s="982"/>
      <c r="F13" s="983"/>
      <c r="G13" s="983"/>
      <c r="H13" s="983"/>
      <c r="I13" s="983"/>
      <c r="K13" s="981"/>
      <c r="L13" s="981" t="s">
        <v>70</v>
      </c>
      <c r="M13" s="981" t="s">
        <v>1050</v>
      </c>
      <c r="N13" s="981">
        <v>2128</v>
      </c>
      <c r="O13" s="984"/>
      <c r="P13" s="984">
        <v>0</v>
      </c>
      <c r="Q13" s="984">
        <v>0</v>
      </c>
      <c r="S13" s="968" t="s">
        <v>1048</v>
      </c>
    </row>
    <row r="14" spans="1:21" x14ac:dyDescent="0.15">
      <c r="A14" s="981"/>
      <c r="B14" s="981"/>
      <c r="C14" s="982"/>
      <c r="D14" s="982"/>
      <c r="E14" s="982"/>
      <c r="F14" s="983"/>
      <c r="G14" s="983"/>
      <c r="H14" s="983"/>
      <c r="I14" s="983"/>
      <c r="K14" s="981"/>
      <c r="L14" s="981" t="s">
        <v>70</v>
      </c>
      <c r="M14" s="981" t="s">
        <v>1049</v>
      </c>
      <c r="N14" s="981">
        <v>532</v>
      </c>
      <c r="O14" s="984"/>
      <c r="P14" s="984">
        <v>0</v>
      </c>
      <c r="Q14" s="984">
        <v>0</v>
      </c>
      <c r="S14" s="968" t="s">
        <v>1049</v>
      </c>
    </row>
    <row r="15" spans="1:21" x14ac:dyDescent="0.15">
      <c r="A15" s="981"/>
      <c r="B15" s="981"/>
      <c r="C15" s="982"/>
      <c r="D15" s="982"/>
      <c r="E15" s="982"/>
      <c r="F15" s="983"/>
      <c r="G15" s="983"/>
      <c r="H15" s="983"/>
      <c r="I15" s="983"/>
      <c r="K15" s="981"/>
      <c r="L15" s="981" t="s">
        <v>1023</v>
      </c>
      <c r="M15" s="981" t="s">
        <v>1048</v>
      </c>
      <c r="N15" s="981">
        <v>1064</v>
      </c>
      <c r="O15" s="984"/>
      <c r="P15" s="984">
        <v>0</v>
      </c>
      <c r="Q15" s="984">
        <v>0</v>
      </c>
      <c r="S15" s="968" t="s">
        <v>1050</v>
      </c>
    </row>
    <row r="16" spans="1:21" x14ac:dyDescent="0.15">
      <c r="A16" s="1008" t="s">
        <v>1079</v>
      </c>
      <c r="B16" s="1008" t="s">
        <v>1037</v>
      </c>
      <c r="C16" s="982"/>
      <c r="D16" s="982"/>
      <c r="E16" s="1000">
        <v>74196000</v>
      </c>
      <c r="F16" s="1001">
        <v>371000000</v>
      </c>
      <c r="G16" s="1001">
        <v>296804000</v>
      </c>
      <c r="H16" s="983">
        <f t="shared" ref="H16:H32" si="0">G16-I16</f>
        <v>222608000</v>
      </c>
      <c r="I16" s="1001">
        <v>74196000</v>
      </c>
      <c r="K16" s="981"/>
      <c r="L16" s="981"/>
      <c r="M16" s="981"/>
      <c r="N16" s="981"/>
      <c r="O16" s="984"/>
      <c r="P16" s="984"/>
      <c r="Q16" s="984"/>
      <c r="S16" s="968"/>
    </row>
    <row r="17" spans="1:19" x14ac:dyDescent="0.15">
      <c r="A17" s="981"/>
      <c r="B17" s="981"/>
      <c r="C17" s="982" t="s">
        <v>70</v>
      </c>
      <c r="D17" s="982" t="s">
        <v>1035</v>
      </c>
      <c r="E17" s="982">
        <v>54218160</v>
      </c>
      <c r="F17" s="983">
        <f>271090800+20000</f>
        <v>271110800</v>
      </c>
      <c r="G17" s="983">
        <f>216872640+20000</f>
        <v>216892640</v>
      </c>
      <c r="H17" s="983">
        <f t="shared" si="0"/>
        <v>162674480</v>
      </c>
      <c r="I17" s="983">
        <v>54218160</v>
      </c>
      <c r="K17" s="981" t="s">
        <v>1079</v>
      </c>
      <c r="L17" s="981" t="s">
        <v>70</v>
      </c>
      <c r="M17" s="981" t="s">
        <v>1035</v>
      </c>
      <c r="N17" s="981"/>
      <c r="O17" s="984">
        <v>371000</v>
      </c>
      <c r="P17" s="984">
        <v>371000</v>
      </c>
      <c r="Q17" s="984">
        <v>54219</v>
      </c>
      <c r="S17" s="968" t="s">
        <v>1060</v>
      </c>
    </row>
    <row r="18" spans="1:19" x14ac:dyDescent="0.15">
      <c r="A18" s="981"/>
      <c r="B18" s="981"/>
      <c r="C18" s="982" t="s">
        <v>70</v>
      </c>
      <c r="D18" s="982" t="s">
        <v>1042</v>
      </c>
      <c r="E18" s="982">
        <v>3075840</v>
      </c>
      <c r="F18" s="983">
        <v>15379200</v>
      </c>
      <c r="G18" s="983">
        <v>12303360</v>
      </c>
      <c r="H18" s="983">
        <f t="shared" si="0"/>
        <v>9227520</v>
      </c>
      <c r="I18" s="983">
        <v>3075840</v>
      </c>
      <c r="K18" s="981"/>
      <c r="L18" s="981" t="s">
        <v>70</v>
      </c>
      <c r="M18" s="981" t="s">
        <v>1042</v>
      </c>
      <c r="N18" s="981"/>
      <c r="O18" s="984"/>
      <c r="P18" s="984"/>
      <c r="Q18" s="984">
        <v>3076</v>
      </c>
      <c r="S18" s="968"/>
    </row>
    <row r="19" spans="1:19" x14ac:dyDescent="0.15">
      <c r="A19" s="981"/>
      <c r="B19" s="981"/>
      <c r="C19" s="982" t="s">
        <v>70</v>
      </c>
      <c r="D19" s="982" t="s">
        <v>1038</v>
      </c>
      <c r="E19" s="982">
        <v>12813120</v>
      </c>
      <c r="F19" s="983">
        <v>64065600</v>
      </c>
      <c r="G19" s="983">
        <v>51252480</v>
      </c>
      <c r="H19" s="983">
        <f t="shared" si="0"/>
        <v>38439360</v>
      </c>
      <c r="I19" s="983">
        <v>12813120</v>
      </c>
      <c r="K19" s="981"/>
      <c r="L19" s="981" t="s">
        <v>70</v>
      </c>
      <c r="M19" s="981" t="s">
        <v>1038</v>
      </c>
      <c r="N19" s="981"/>
      <c r="O19" s="984"/>
      <c r="P19" s="984"/>
      <c r="Q19" s="984">
        <v>12814</v>
      </c>
      <c r="S19" s="968"/>
    </row>
    <row r="20" spans="1:19" x14ac:dyDescent="0.15">
      <c r="A20" s="981"/>
      <c r="B20" s="981"/>
      <c r="C20" s="982" t="s">
        <v>70</v>
      </c>
      <c r="D20" s="982" t="s">
        <v>1045</v>
      </c>
      <c r="E20" s="982">
        <v>509760</v>
      </c>
      <c r="F20" s="983">
        <v>2548800</v>
      </c>
      <c r="G20" s="983">
        <v>2039040</v>
      </c>
      <c r="H20" s="983">
        <f t="shared" si="0"/>
        <v>1529280</v>
      </c>
      <c r="I20" s="983">
        <v>509760</v>
      </c>
      <c r="K20" s="981"/>
      <c r="L20" s="981" t="s">
        <v>70</v>
      </c>
      <c r="M20" s="981" t="s">
        <v>1045</v>
      </c>
      <c r="N20" s="981"/>
      <c r="O20" s="984"/>
      <c r="P20" s="984"/>
      <c r="Q20" s="984">
        <v>510</v>
      </c>
    </row>
    <row r="21" spans="1:19" x14ac:dyDescent="0.15">
      <c r="A21" s="981"/>
      <c r="B21" s="981"/>
      <c r="C21" s="982" t="s">
        <v>70</v>
      </c>
      <c r="D21" s="982" t="s">
        <v>1050</v>
      </c>
      <c r="E21" s="982">
        <v>2049840</v>
      </c>
      <c r="F21" s="983">
        <v>10249200</v>
      </c>
      <c r="G21" s="983">
        <v>8199360</v>
      </c>
      <c r="H21" s="983">
        <f t="shared" si="0"/>
        <v>6149520</v>
      </c>
      <c r="I21" s="983">
        <v>2049840</v>
      </c>
      <c r="K21" s="981"/>
      <c r="L21" s="981" t="s">
        <v>70</v>
      </c>
      <c r="M21" s="981" t="s">
        <v>1050</v>
      </c>
      <c r="N21" s="981"/>
      <c r="O21" s="984"/>
      <c r="P21" s="984"/>
      <c r="Q21" s="984">
        <v>2050</v>
      </c>
    </row>
    <row r="22" spans="1:19" x14ac:dyDescent="0.15">
      <c r="A22" s="981"/>
      <c r="B22" s="981"/>
      <c r="C22" s="982" t="s">
        <v>70</v>
      </c>
      <c r="D22" s="982" t="s">
        <v>1049</v>
      </c>
      <c r="E22" s="982">
        <v>509760</v>
      </c>
      <c r="F22" s="983">
        <v>2548800</v>
      </c>
      <c r="G22" s="983">
        <v>2039040</v>
      </c>
      <c r="H22" s="983">
        <f t="shared" si="0"/>
        <v>1529280</v>
      </c>
      <c r="I22" s="983">
        <v>509760</v>
      </c>
      <c r="K22" s="981"/>
      <c r="L22" s="981" t="s">
        <v>70</v>
      </c>
      <c r="M22" s="981" t="s">
        <v>1049</v>
      </c>
      <c r="N22" s="981"/>
      <c r="O22" s="984"/>
      <c r="P22" s="984"/>
      <c r="Q22" s="984">
        <v>510</v>
      </c>
    </row>
    <row r="23" spans="1:19" x14ac:dyDescent="0.15">
      <c r="A23" s="981"/>
      <c r="B23" s="981"/>
      <c r="C23" s="982" t="s">
        <v>1023</v>
      </c>
      <c r="D23" s="982" t="s">
        <v>1048</v>
      </c>
      <c r="E23" s="982">
        <v>1019520</v>
      </c>
      <c r="F23" s="983">
        <v>5097600</v>
      </c>
      <c r="G23" s="983">
        <v>4078080</v>
      </c>
      <c r="H23" s="983">
        <f t="shared" si="0"/>
        <v>3058560</v>
      </c>
      <c r="I23" s="983">
        <v>1019520</v>
      </c>
      <c r="K23" s="981"/>
      <c r="L23" s="981" t="s">
        <v>1023</v>
      </c>
      <c r="M23" s="981" t="s">
        <v>1048</v>
      </c>
      <c r="N23" s="981"/>
      <c r="O23" s="984"/>
      <c r="P23" s="984"/>
      <c r="Q23" s="984">
        <v>1020</v>
      </c>
    </row>
    <row r="24" spans="1:19" x14ac:dyDescent="0.15">
      <c r="A24" s="1008" t="s">
        <v>1080</v>
      </c>
      <c r="B24" s="1008" t="s">
        <v>1037</v>
      </c>
      <c r="C24" s="982" t="s">
        <v>70</v>
      </c>
      <c r="D24" s="982" t="s">
        <v>1035</v>
      </c>
      <c r="E24" s="982">
        <v>0</v>
      </c>
      <c r="F24" s="983">
        <v>94905000</v>
      </c>
      <c r="G24" s="983">
        <v>94905000</v>
      </c>
      <c r="H24" s="983">
        <f t="shared" si="0"/>
        <v>78841080</v>
      </c>
      <c r="I24" s="983">
        <v>16063920</v>
      </c>
      <c r="K24" s="1002"/>
      <c r="L24" s="1003"/>
      <c r="M24" s="1003"/>
      <c r="N24" s="1003"/>
      <c r="O24" s="1004"/>
      <c r="P24" s="1004"/>
      <c r="Q24" s="1005"/>
    </row>
    <row r="25" spans="1:19" x14ac:dyDescent="0.15">
      <c r="A25" s="1008" t="s">
        <v>1081</v>
      </c>
      <c r="B25" s="1008" t="s">
        <v>1037</v>
      </c>
      <c r="C25" s="982" t="s">
        <v>70</v>
      </c>
      <c r="D25" s="982" t="s">
        <v>1035</v>
      </c>
      <c r="E25" s="982">
        <v>6919920</v>
      </c>
      <c r="F25" s="983">
        <v>32360000</v>
      </c>
      <c r="G25" s="983">
        <v>11715740</v>
      </c>
      <c r="H25" s="983">
        <f t="shared" si="0"/>
        <v>4795820</v>
      </c>
      <c r="I25" s="983">
        <v>6919920</v>
      </c>
      <c r="K25" s="977" t="s">
        <v>1081</v>
      </c>
      <c r="L25" s="978" t="s">
        <v>70</v>
      </c>
      <c r="M25" s="978" t="s">
        <v>1035</v>
      </c>
      <c r="N25" s="978">
        <v>6920</v>
      </c>
      <c r="O25" s="978">
        <v>32360</v>
      </c>
      <c r="P25" s="978">
        <v>18636</v>
      </c>
      <c r="Q25" s="1006">
        <v>6212</v>
      </c>
    </row>
    <row r="26" spans="1:19" x14ac:dyDescent="0.15">
      <c r="A26" s="1010" t="s">
        <v>1081</v>
      </c>
      <c r="B26" s="1008" t="s">
        <v>1037</v>
      </c>
      <c r="C26" s="982" t="s">
        <v>70</v>
      </c>
      <c r="D26" s="982" t="s">
        <v>1035</v>
      </c>
      <c r="E26" s="982">
        <v>54000</v>
      </c>
      <c r="F26" s="983">
        <v>528000</v>
      </c>
      <c r="G26" s="983">
        <v>474000</v>
      </c>
      <c r="H26" s="983">
        <f t="shared" si="0"/>
        <v>420000</v>
      </c>
      <c r="I26" s="983">
        <v>54000</v>
      </c>
      <c r="K26" s="987" t="s">
        <v>1081</v>
      </c>
      <c r="L26" s="987" t="s">
        <v>70</v>
      </c>
      <c r="M26" s="987" t="s">
        <v>1035</v>
      </c>
      <c r="N26" s="987">
        <v>0</v>
      </c>
      <c r="O26" s="1007">
        <v>528</v>
      </c>
      <c r="P26" s="1007">
        <v>528</v>
      </c>
      <c r="Q26" s="986">
        <v>176</v>
      </c>
    </row>
    <row r="27" spans="1:19" x14ac:dyDescent="0.15">
      <c r="A27" s="1008" t="s">
        <v>1082</v>
      </c>
      <c r="B27" s="1008" t="s">
        <v>1037</v>
      </c>
      <c r="C27" s="982" t="s">
        <v>70</v>
      </c>
      <c r="D27" s="982" t="s">
        <v>1050</v>
      </c>
      <c r="E27" s="982">
        <v>5998860</v>
      </c>
      <c r="F27" s="983">
        <v>27500000</v>
      </c>
      <c r="G27" s="983">
        <v>15502280</v>
      </c>
      <c r="H27" s="983">
        <f t="shared" si="0"/>
        <v>9503420</v>
      </c>
      <c r="I27" s="983">
        <v>5998860</v>
      </c>
      <c r="K27" s="981" t="s">
        <v>1082</v>
      </c>
      <c r="L27" s="981" t="s">
        <v>70</v>
      </c>
      <c r="M27" s="981" t="s">
        <v>1050</v>
      </c>
      <c r="N27" s="981">
        <v>5999</v>
      </c>
      <c r="O27" s="984">
        <v>27500</v>
      </c>
      <c r="P27" s="984">
        <v>21501</v>
      </c>
      <c r="Q27" s="986">
        <v>5999</v>
      </c>
    </row>
    <row r="28" spans="1:19" x14ac:dyDescent="0.15">
      <c r="A28" s="1008" t="s">
        <v>1082</v>
      </c>
      <c r="B28" s="1008" t="s">
        <v>1037</v>
      </c>
      <c r="C28" s="982" t="s">
        <v>70</v>
      </c>
      <c r="D28" s="982" t="s">
        <v>1050</v>
      </c>
      <c r="E28" s="982">
        <v>6584976</v>
      </c>
      <c r="F28" s="983">
        <v>32450000</v>
      </c>
      <c r="G28" s="983">
        <v>25865024</v>
      </c>
      <c r="H28" s="983">
        <f t="shared" si="0"/>
        <v>19280048</v>
      </c>
      <c r="I28" s="983">
        <v>6584976</v>
      </c>
      <c r="K28" s="981" t="s">
        <v>1082</v>
      </c>
      <c r="L28" s="981" t="s">
        <v>70</v>
      </c>
      <c r="M28" s="981" t="s">
        <v>1050</v>
      </c>
      <c r="N28" s="981">
        <v>0</v>
      </c>
      <c r="O28" s="984">
        <v>32450</v>
      </c>
      <c r="P28" s="984">
        <v>32450</v>
      </c>
      <c r="Q28" s="986">
        <v>6585</v>
      </c>
    </row>
    <row r="29" spans="1:19" x14ac:dyDescent="0.15">
      <c r="A29" s="1008" t="s">
        <v>1085</v>
      </c>
      <c r="B29" s="1008" t="s">
        <v>1037</v>
      </c>
      <c r="C29" s="982" t="s">
        <v>70</v>
      </c>
      <c r="D29" s="982" t="s">
        <v>1050</v>
      </c>
      <c r="E29" s="982">
        <v>2712000</v>
      </c>
      <c r="F29" s="983">
        <v>11526000</v>
      </c>
      <c r="G29" s="983">
        <v>8814000</v>
      </c>
      <c r="H29" s="983">
        <f t="shared" si="0"/>
        <v>6102000</v>
      </c>
      <c r="I29" s="983">
        <v>2712000</v>
      </c>
      <c r="K29" s="981" t="s">
        <v>1085</v>
      </c>
      <c r="L29" s="981" t="s">
        <v>70</v>
      </c>
      <c r="M29" s="981" t="s">
        <v>1050</v>
      </c>
      <c r="N29" s="981">
        <v>0</v>
      </c>
      <c r="O29" s="984">
        <v>11526</v>
      </c>
      <c r="P29" s="984">
        <v>11526</v>
      </c>
      <c r="Q29" s="986">
        <v>2712</v>
      </c>
    </row>
    <row r="30" spans="1:19" x14ac:dyDescent="0.15">
      <c r="A30" s="1008" t="s">
        <v>1086</v>
      </c>
      <c r="B30" s="1008" t="s">
        <v>1037</v>
      </c>
      <c r="C30" s="982" t="s">
        <v>70</v>
      </c>
      <c r="D30" s="982" t="s">
        <v>1050</v>
      </c>
      <c r="E30" s="982">
        <v>1728000</v>
      </c>
      <c r="F30" s="983">
        <v>37700000</v>
      </c>
      <c r="G30" s="983">
        <v>0</v>
      </c>
      <c r="H30" s="983">
        <f t="shared" si="0"/>
        <v>0</v>
      </c>
      <c r="I30" s="983">
        <v>0</v>
      </c>
      <c r="K30" s="981" t="s">
        <v>1086</v>
      </c>
      <c r="L30" s="981" t="s">
        <v>70</v>
      </c>
      <c r="M30" s="981" t="s">
        <v>1050</v>
      </c>
      <c r="N30" s="981">
        <v>2073</v>
      </c>
      <c r="O30" s="984">
        <v>37700</v>
      </c>
      <c r="P30" s="984">
        <v>1728</v>
      </c>
      <c r="Q30" s="986">
        <v>1728</v>
      </c>
    </row>
    <row r="31" spans="1:19" x14ac:dyDescent="0.15">
      <c r="A31" s="1008" t="s">
        <v>1083</v>
      </c>
      <c r="B31" s="1008" t="s">
        <v>1084</v>
      </c>
      <c r="C31" s="982" t="s">
        <v>70</v>
      </c>
      <c r="D31" s="982" t="s">
        <v>1050</v>
      </c>
      <c r="E31" s="982">
        <v>26460000</v>
      </c>
      <c r="F31" s="983">
        <v>270000000</v>
      </c>
      <c r="G31" s="983">
        <v>164160000</v>
      </c>
      <c r="H31" s="983">
        <f t="shared" si="0"/>
        <v>137700000</v>
      </c>
      <c r="I31" s="983">
        <v>26460000</v>
      </c>
      <c r="K31" s="981" t="s">
        <v>1083</v>
      </c>
      <c r="L31" s="981" t="s">
        <v>70</v>
      </c>
      <c r="M31" s="981" t="s">
        <v>1050</v>
      </c>
      <c r="N31" s="981">
        <v>26460</v>
      </c>
      <c r="O31" s="984">
        <v>270000</v>
      </c>
      <c r="P31" s="984">
        <v>190620</v>
      </c>
      <c r="Q31" s="986">
        <v>26460</v>
      </c>
    </row>
    <row r="32" spans="1:19" x14ac:dyDescent="0.15">
      <c r="A32" s="1008" t="s">
        <v>1083</v>
      </c>
      <c r="B32" s="1008" t="s">
        <v>1084</v>
      </c>
      <c r="C32" s="982" t="s">
        <v>70</v>
      </c>
      <c r="D32" s="982" t="s">
        <v>1050</v>
      </c>
      <c r="E32" s="982">
        <v>756000</v>
      </c>
      <c r="F32" s="983">
        <v>5292000</v>
      </c>
      <c r="G32" s="983">
        <v>4536000</v>
      </c>
      <c r="H32" s="983">
        <f t="shared" si="0"/>
        <v>3780000</v>
      </c>
      <c r="I32" s="983">
        <v>756000</v>
      </c>
      <c r="K32" s="990" t="s">
        <v>1083</v>
      </c>
      <c r="L32" s="990" t="s">
        <v>70</v>
      </c>
      <c r="M32" s="990" t="s">
        <v>1050</v>
      </c>
      <c r="N32" s="990">
        <v>0</v>
      </c>
      <c r="O32" s="990">
        <v>5292</v>
      </c>
      <c r="P32" s="990">
        <v>5292</v>
      </c>
      <c r="Q32" s="986">
        <v>756</v>
      </c>
    </row>
    <row r="33" spans="1:17" x14ac:dyDescent="0.15">
      <c r="A33" s="981"/>
      <c r="B33" s="981"/>
      <c r="C33" s="982"/>
      <c r="D33" s="982"/>
      <c r="E33" s="982"/>
      <c r="F33" s="983"/>
      <c r="G33" s="983"/>
      <c r="H33" s="983"/>
      <c r="I33" s="983"/>
      <c r="K33" s="981" t="s">
        <v>1085</v>
      </c>
      <c r="L33" s="981" t="s">
        <v>70</v>
      </c>
      <c r="M33" s="981" t="s">
        <v>1050</v>
      </c>
      <c r="N33" s="981">
        <v>1108</v>
      </c>
      <c r="O33" s="984">
        <v>68000</v>
      </c>
      <c r="P33" s="984">
        <v>0</v>
      </c>
      <c r="Q33" s="986">
        <v>0</v>
      </c>
    </row>
    <row r="34" spans="1:17" x14ac:dyDescent="0.15">
      <c r="F34" s="1015">
        <f>F7+F8+F16+F24+F25+F26+F27+F28+F29+F30+F31+F32</f>
        <v>1010741000</v>
      </c>
      <c r="G34" s="1015">
        <f>G7+G8+G16+G24+G25+G26+G27+G28+G29+G30+G31+G32</f>
        <v>724100204</v>
      </c>
      <c r="H34" s="1020">
        <f>H7+H8+H16+H24+H25+H26+H27+H28+H29+H30+H31+H32</f>
        <v>564311488</v>
      </c>
      <c r="I34" s="1020">
        <f>I7+I8+I16+I24+I25+I26+I27+I28+I29+I30+I31+I32</f>
        <v>159788716</v>
      </c>
      <c r="J34" s="1015">
        <f>H34+I34</f>
        <v>724100204</v>
      </c>
    </row>
    <row r="35" spans="1:17" x14ac:dyDescent="0.15">
      <c r="I35" s="1015"/>
    </row>
    <row r="36" spans="1:17" hidden="1" x14ac:dyDescent="0.15">
      <c r="A36" s="982"/>
      <c r="B36" s="982"/>
      <c r="C36" s="982"/>
      <c r="D36" s="982"/>
      <c r="E36" s="982"/>
      <c r="F36" s="983"/>
      <c r="G36" s="983"/>
      <c r="H36" s="983"/>
      <c r="I36" s="983"/>
      <c r="K36" s="981"/>
      <c r="L36" s="981"/>
      <c r="M36" s="981"/>
      <c r="N36" s="981"/>
      <c r="O36" s="984"/>
      <c r="P36" s="984"/>
      <c r="Q36" s="986"/>
    </row>
    <row r="37" spans="1:17" hidden="1" x14ac:dyDescent="0.15">
      <c r="A37" s="982"/>
      <c r="B37" s="982"/>
      <c r="C37" s="982"/>
      <c r="D37" s="982"/>
      <c r="E37" s="982"/>
      <c r="F37" s="983"/>
      <c r="G37" s="983"/>
      <c r="H37" s="983"/>
      <c r="I37" s="983"/>
      <c r="K37" s="981"/>
      <c r="L37" s="981"/>
      <c r="M37" s="981"/>
      <c r="N37" s="981"/>
      <c r="O37" s="984"/>
      <c r="P37" s="984"/>
      <c r="Q37" s="986"/>
    </row>
    <row r="38" spans="1:17" hidden="1" x14ac:dyDescent="0.15">
      <c r="A38" s="982"/>
      <c r="B38" s="982"/>
      <c r="C38" s="982"/>
      <c r="D38" s="982"/>
      <c r="E38" s="982"/>
      <c r="F38" s="983"/>
      <c r="G38" s="983"/>
      <c r="H38" s="983"/>
      <c r="I38" s="983"/>
      <c r="K38" s="981"/>
      <c r="L38" s="981"/>
      <c r="M38" s="981"/>
      <c r="N38" s="981"/>
      <c r="O38" s="984"/>
      <c r="P38" s="984"/>
      <c r="Q38" s="986"/>
    </row>
    <row r="39" spans="1:17" hidden="1" x14ac:dyDescent="0.15">
      <c r="A39" s="982"/>
      <c r="B39" s="982"/>
      <c r="C39" s="982"/>
      <c r="D39" s="982"/>
      <c r="E39" s="982"/>
      <c r="F39" s="983"/>
      <c r="G39" s="983"/>
      <c r="H39" s="983"/>
      <c r="I39" s="983"/>
      <c r="K39" s="981"/>
      <c r="L39" s="981"/>
      <c r="M39" s="981"/>
      <c r="N39" s="981"/>
      <c r="O39" s="984"/>
      <c r="P39" s="984"/>
      <c r="Q39" s="986"/>
    </row>
    <row r="40" spans="1:17" x14ac:dyDescent="0.15">
      <c r="A40" s="977" t="s">
        <v>486</v>
      </c>
      <c r="B40" s="978"/>
      <c r="C40" s="979"/>
      <c r="D40" s="979"/>
      <c r="E40" s="979"/>
      <c r="F40" s="979"/>
      <c r="G40" s="979"/>
      <c r="H40" s="979"/>
      <c r="I40" s="980"/>
      <c r="K40" s="977" t="s">
        <v>486</v>
      </c>
      <c r="L40" s="979"/>
      <c r="M40" s="979"/>
      <c r="N40" s="979"/>
      <c r="O40" s="979"/>
      <c r="P40" s="979"/>
      <c r="Q40" s="980"/>
    </row>
    <row r="41" spans="1:17" x14ac:dyDescent="0.15">
      <c r="A41" s="987" t="s">
        <v>1051</v>
      </c>
      <c r="B41" s="987"/>
      <c r="C41" s="988"/>
      <c r="D41" s="988"/>
      <c r="E41" s="988"/>
      <c r="F41" s="989"/>
      <c r="G41" s="989"/>
      <c r="H41" s="989"/>
      <c r="I41" s="989"/>
      <c r="K41" s="987" t="s">
        <v>1051</v>
      </c>
      <c r="L41" s="988"/>
      <c r="M41" s="988"/>
      <c r="N41" s="988"/>
      <c r="O41" s="989"/>
      <c r="P41" s="989"/>
      <c r="Q41" s="986"/>
    </row>
    <row r="42" spans="1:17" x14ac:dyDescent="0.15">
      <c r="A42" s="982"/>
      <c r="B42" s="982"/>
      <c r="C42" s="982"/>
      <c r="D42" s="982"/>
      <c r="E42" s="982"/>
      <c r="F42" s="983"/>
      <c r="G42" s="983"/>
      <c r="H42" s="983"/>
      <c r="I42" s="983"/>
      <c r="K42" s="981" t="s">
        <v>1052</v>
      </c>
      <c r="L42" s="981" t="s">
        <v>1021</v>
      </c>
      <c r="M42" s="981" t="s">
        <v>1038</v>
      </c>
      <c r="N42" s="981">
        <v>21</v>
      </c>
      <c r="O42" s="984">
        <v>4700</v>
      </c>
      <c r="P42" s="984">
        <v>0</v>
      </c>
      <c r="Q42" s="986"/>
    </row>
    <row r="43" spans="1:17" x14ac:dyDescent="0.15">
      <c r="A43" s="982"/>
      <c r="B43" s="982"/>
      <c r="C43" s="982"/>
      <c r="D43" s="982"/>
      <c r="E43" s="982"/>
      <c r="F43" s="983"/>
      <c r="G43" s="983"/>
      <c r="H43" s="983"/>
      <c r="I43" s="983"/>
      <c r="K43" s="981"/>
      <c r="L43" s="981"/>
      <c r="M43" s="981"/>
      <c r="N43" s="981"/>
      <c r="O43" s="984"/>
      <c r="P43" s="984"/>
      <c r="Q43" s="986"/>
    </row>
    <row r="44" spans="1:17" x14ac:dyDescent="0.15">
      <c r="A44" s="982"/>
      <c r="B44" s="982"/>
      <c r="C44" s="982"/>
      <c r="D44" s="982"/>
      <c r="E44" s="982"/>
      <c r="F44" s="983"/>
      <c r="G44" s="983"/>
      <c r="H44" s="983"/>
      <c r="I44" s="983"/>
      <c r="K44" s="981"/>
      <c r="L44" s="981"/>
      <c r="M44" s="981"/>
      <c r="N44" s="981"/>
      <c r="O44" s="984"/>
      <c r="P44" s="984"/>
      <c r="Q44" s="986"/>
    </row>
    <row r="45" spans="1:17" ht="12.4" customHeight="1" x14ac:dyDescent="0.15">
      <c r="A45" s="991"/>
      <c r="B45" s="991"/>
      <c r="C45" s="991"/>
      <c r="D45" s="991"/>
      <c r="E45" s="991"/>
      <c r="F45" s="991"/>
      <c r="G45" s="991"/>
      <c r="H45" s="991"/>
      <c r="I45" s="991"/>
      <c r="K45" s="981"/>
      <c r="L45" s="981"/>
      <c r="M45" s="981"/>
      <c r="N45" s="981"/>
      <c r="O45" s="984"/>
      <c r="P45" s="984"/>
      <c r="Q45" s="986"/>
    </row>
    <row r="46" spans="1:17" x14ac:dyDescent="0.15">
      <c r="A46" s="982"/>
      <c r="B46" s="982"/>
      <c r="C46" s="982"/>
      <c r="D46" s="982"/>
      <c r="E46" s="982"/>
      <c r="F46" s="983"/>
      <c r="G46" s="983"/>
      <c r="H46" s="983"/>
      <c r="I46" s="983"/>
      <c r="K46" s="981"/>
      <c r="L46" s="981"/>
      <c r="M46" s="981"/>
      <c r="N46" s="981"/>
      <c r="O46" s="984"/>
      <c r="P46" s="984"/>
      <c r="Q46" s="986"/>
    </row>
    <row r="47" spans="1:17" x14ac:dyDescent="0.15">
      <c r="A47" s="982"/>
      <c r="B47" s="982"/>
      <c r="C47" s="982"/>
      <c r="D47" s="982"/>
      <c r="E47" s="982"/>
      <c r="F47" s="983"/>
      <c r="G47" s="983"/>
      <c r="H47" s="983"/>
      <c r="I47" s="983"/>
      <c r="K47" s="981"/>
      <c r="L47" s="981"/>
      <c r="M47" s="981"/>
      <c r="N47" s="981"/>
      <c r="O47" s="984"/>
      <c r="P47" s="984"/>
      <c r="Q47" s="986"/>
    </row>
    <row r="48" spans="1:17" hidden="1" x14ac:dyDescent="0.15">
      <c r="A48" s="982"/>
      <c r="B48" s="982"/>
      <c r="C48" s="982"/>
      <c r="D48" s="982"/>
      <c r="E48" s="982"/>
      <c r="F48" s="983"/>
      <c r="G48" s="983"/>
      <c r="H48" s="983"/>
      <c r="I48" s="983"/>
      <c r="K48" s="981"/>
      <c r="L48" s="981"/>
      <c r="M48" s="981"/>
      <c r="N48" s="981"/>
      <c r="O48" s="984"/>
      <c r="P48" s="984"/>
      <c r="Q48" s="986"/>
    </row>
    <row r="49" spans="1:17" hidden="1" x14ac:dyDescent="0.15">
      <c r="A49" s="982"/>
      <c r="B49" s="982"/>
      <c r="C49" s="982"/>
      <c r="D49" s="982"/>
      <c r="E49" s="982"/>
      <c r="F49" s="983"/>
      <c r="G49" s="983"/>
      <c r="H49" s="983"/>
      <c r="I49" s="983"/>
      <c r="K49" s="981"/>
      <c r="L49" s="981"/>
      <c r="M49" s="981"/>
      <c r="N49" s="981"/>
      <c r="O49" s="984"/>
      <c r="P49" s="984"/>
      <c r="Q49" s="986"/>
    </row>
    <row r="50" spans="1:17" hidden="1" x14ac:dyDescent="0.15">
      <c r="A50" s="982"/>
      <c r="B50" s="982"/>
      <c r="C50" s="982"/>
      <c r="D50" s="982"/>
      <c r="E50" s="982"/>
      <c r="F50" s="983"/>
      <c r="G50" s="983"/>
      <c r="H50" s="983"/>
      <c r="I50" s="983"/>
      <c r="K50" s="981"/>
      <c r="L50" s="981"/>
      <c r="M50" s="981"/>
      <c r="N50" s="981"/>
      <c r="O50" s="984"/>
      <c r="P50" s="984"/>
      <c r="Q50" s="986"/>
    </row>
    <row r="51" spans="1:17" hidden="1" x14ac:dyDescent="0.15">
      <c r="A51" s="982"/>
      <c r="B51" s="982"/>
      <c r="C51" s="982"/>
      <c r="D51" s="982"/>
      <c r="E51" s="982"/>
      <c r="F51" s="983"/>
      <c r="G51" s="983"/>
      <c r="H51" s="983"/>
      <c r="I51" s="983"/>
      <c r="K51" s="981"/>
      <c r="L51" s="981"/>
      <c r="M51" s="981"/>
      <c r="N51" s="981"/>
      <c r="O51" s="984"/>
      <c r="P51" s="984"/>
      <c r="Q51" s="986"/>
    </row>
    <row r="52" spans="1:17" hidden="1" x14ac:dyDescent="0.15">
      <c r="A52" s="982"/>
      <c r="B52" s="982"/>
      <c r="C52" s="982"/>
      <c r="D52" s="982"/>
      <c r="E52" s="982"/>
      <c r="F52" s="983"/>
      <c r="G52" s="983"/>
      <c r="H52" s="983"/>
      <c r="I52" s="983"/>
      <c r="K52" s="981"/>
      <c r="L52" s="981"/>
      <c r="M52" s="981"/>
      <c r="N52" s="981"/>
      <c r="O52" s="984"/>
      <c r="P52" s="984"/>
      <c r="Q52" s="986"/>
    </row>
    <row r="53" spans="1:17" hidden="1" x14ac:dyDescent="0.15">
      <c r="A53" s="982"/>
      <c r="B53" s="982"/>
      <c r="C53" s="982"/>
      <c r="D53" s="982"/>
      <c r="E53" s="982"/>
      <c r="F53" s="983"/>
      <c r="G53" s="983"/>
      <c r="H53" s="983"/>
      <c r="I53" s="983"/>
      <c r="K53" s="981"/>
      <c r="L53" s="981"/>
      <c r="M53" s="981"/>
      <c r="N53" s="981"/>
      <c r="O53" s="984"/>
      <c r="P53" s="984"/>
      <c r="Q53" s="986"/>
    </row>
    <row r="54" spans="1:17" hidden="1" x14ac:dyDescent="0.15">
      <c r="A54" s="982"/>
      <c r="B54" s="982"/>
      <c r="C54" s="982"/>
      <c r="D54" s="982"/>
      <c r="E54" s="982"/>
      <c r="F54" s="983"/>
      <c r="G54" s="983"/>
      <c r="H54" s="983"/>
      <c r="I54" s="983"/>
      <c r="K54" s="981"/>
      <c r="L54" s="981"/>
      <c r="M54" s="981"/>
      <c r="N54" s="981"/>
      <c r="O54" s="984"/>
      <c r="P54" s="984"/>
      <c r="Q54" s="986"/>
    </row>
    <row r="55" spans="1:17" hidden="1" x14ac:dyDescent="0.15">
      <c r="A55" s="982"/>
      <c r="B55" s="982"/>
      <c r="C55" s="982"/>
      <c r="D55" s="982"/>
      <c r="E55" s="982"/>
      <c r="F55" s="983"/>
      <c r="G55" s="983"/>
      <c r="H55" s="983"/>
      <c r="I55" s="983"/>
      <c r="K55" s="981"/>
      <c r="L55" s="981"/>
      <c r="M55" s="981"/>
      <c r="N55" s="981"/>
      <c r="O55" s="984"/>
      <c r="P55" s="984"/>
      <c r="Q55" s="986"/>
    </row>
    <row r="56" spans="1:17" hidden="1" x14ac:dyDescent="0.15">
      <c r="A56" s="982"/>
      <c r="B56" s="982"/>
      <c r="C56" s="982"/>
      <c r="D56" s="982"/>
      <c r="E56" s="982"/>
      <c r="F56" s="983"/>
      <c r="G56" s="983"/>
      <c r="H56" s="983"/>
      <c r="I56" s="983"/>
      <c r="K56" s="981"/>
      <c r="L56" s="981"/>
      <c r="M56" s="981"/>
      <c r="N56" s="981"/>
      <c r="O56" s="984"/>
      <c r="P56" s="984"/>
      <c r="Q56" s="986"/>
    </row>
    <row r="57" spans="1:17" hidden="1" x14ac:dyDescent="0.15">
      <c r="A57" s="982"/>
      <c r="B57" s="982"/>
      <c r="C57" s="982"/>
      <c r="D57" s="982"/>
      <c r="E57" s="982"/>
      <c r="F57" s="983"/>
      <c r="G57" s="983"/>
      <c r="H57" s="983"/>
      <c r="I57" s="983"/>
      <c r="K57" s="981"/>
      <c r="L57" s="981"/>
      <c r="M57" s="981"/>
      <c r="N57" s="981"/>
      <c r="O57" s="984"/>
      <c r="P57" s="984"/>
      <c r="Q57" s="986"/>
    </row>
    <row r="58" spans="1:17" hidden="1" x14ac:dyDescent="0.15">
      <c r="A58" s="982"/>
      <c r="B58" s="982"/>
      <c r="C58" s="982"/>
      <c r="D58" s="982"/>
      <c r="E58" s="982"/>
      <c r="F58" s="983"/>
      <c r="G58" s="983"/>
      <c r="H58" s="983"/>
      <c r="I58" s="983"/>
      <c r="K58" s="981"/>
      <c r="L58" s="981"/>
      <c r="M58" s="981"/>
      <c r="N58" s="981"/>
      <c r="O58" s="984"/>
      <c r="P58" s="984"/>
      <c r="Q58" s="986"/>
    </row>
    <row r="59" spans="1:17" hidden="1" x14ac:dyDescent="0.15">
      <c r="A59" s="982"/>
      <c r="B59" s="982"/>
      <c r="C59" s="982"/>
      <c r="D59" s="982"/>
      <c r="E59" s="982"/>
      <c r="F59" s="983"/>
      <c r="G59" s="983"/>
      <c r="H59" s="983"/>
      <c r="I59" s="983"/>
      <c r="K59" s="981"/>
      <c r="L59" s="981"/>
      <c r="M59" s="981"/>
      <c r="N59" s="981"/>
      <c r="O59" s="984"/>
      <c r="P59" s="984"/>
      <c r="Q59" s="986"/>
    </row>
    <row r="60" spans="1:17" hidden="1" x14ac:dyDescent="0.15">
      <c r="A60" s="982"/>
      <c r="B60" s="982"/>
      <c r="C60" s="982"/>
      <c r="D60" s="982"/>
      <c r="E60" s="982"/>
      <c r="F60" s="983"/>
      <c r="G60" s="983"/>
      <c r="H60" s="983"/>
      <c r="I60" s="983"/>
      <c r="K60" s="981"/>
      <c r="L60" s="981"/>
      <c r="M60" s="981"/>
      <c r="N60" s="981"/>
      <c r="O60" s="984"/>
      <c r="P60" s="984"/>
      <c r="Q60" s="986"/>
    </row>
    <row r="61" spans="1:17" hidden="1" x14ac:dyDescent="0.15">
      <c r="A61" s="982"/>
      <c r="B61" s="982"/>
      <c r="C61" s="982"/>
      <c r="D61" s="982"/>
      <c r="E61" s="982"/>
      <c r="F61" s="983"/>
      <c r="G61" s="983"/>
      <c r="H61" s="983"/>
      <c r="I61" s="983"/>
      <c r="K61" s="981"/>
      <c r="L61" s="981"/>
      <c r="M61" s="981"/>
      <c r="N61" s="981"/>
      <c r="O61" s="984"/>
      <c r="P61" s="984"/>
      <c r="Q61" s="986"/>
    </row>
    <row r="62" spans="1:17" hidden="1" x14ac:dyDescent="0.15">
      <c r="A62" s="982"/>
      <c r="B62" s="982"/>
      <c r="C62" s="982"/>
      <c r="D62" s="982"/>
      <c r="E62" s="982"/>
      <c r="F62" s="983"/>
      <c r="G62" s="983"/>
      <c r="H62" s="983"/>
      <c r="I62" s="983"/>
      <c r="K62" s="981"/>
      <c r="L62" s="981"/>
      <c r="M62" s="981"/>
      <c r="N62" s="981"/>
      <c r="O62" s="984"/>
      <c r="P62" s="984"/>
      <c r="Q62" s="986"/>
    </row>
    <row r="63" spans="1:17" hidden="1" x14ac:dyDescent="0.15">
      <c r="A63" s="982"/>
      <c r="B63" s="982"/>
      <c r="C63" s="982"/>
      <c r="D63" s="982"/>
      <c r="E63" s="982"/>
      <c r="F63" s="983"/>
      <c r="G63" s="983"/>
      <c r="H63" s="983"/>
      <c r="I63" s="983"/>
      <c r="K63" s="981"/>
      <c r="L63" s="981"/>
      <c r="M63" s="981"/>
      <c r="N63" s="981"/>
      <c r="O63" s="984"/>
      <c r="P63" s="984"/>
      <c r="Q63" s="986"/>
    </row>
    <row r="64" spans="1:17" hidden="1" x14ac:dyDescent="0.15">
      <c r="A64" s="982"/>
      <c r="B64" s="982"/>
      <c r="C64" s="982"/>
      <c r="D64" s="982"/>
      <c r="E64" s="982"/>
      <c r="F64" s="983"/>
      <c r="G64" s="983"/>
      <c r="H64" s="983"/>
      <c r="I64" s="983"/>
      <c r="K64" s="981"/>
      <c r="L64" s="981"/>
      <c r="M64" s="981"/>
      <c r="N64" s="981"/>
      <c r="O64" s="984"/>
      <c r="P64" s="984"/>
      <c r="Q64" s="986"/>
    </row>
    <row r="65" spans="1:17" hidden="1" x14ac:dyDescent="0.15">
      <c r="A65" s="982"/>
      <c r="B65" s="982"/>
      <c r="C65" s="982"/>
      <c r="D65" s="982"/>
      <c r="E65" s="982"/>
      <c r="F65" s="983"/>
      <c r="G65" s="983"/>
      <c r="H65" s="983"/>
      <c r="I65" s="983"/>
      <c r="K65" s="981"/>
      <c r="L65" s="981"/>
      <c r="M65" s="981"/>
      <c r="N65" s="981"/>
      <c r="O65" s="984"/>
      <c r="P65" s="984"/>
      <c r="Q65" s="986"/>
    </row>
    <row r="66" spans="1:17" hidden="1" x14ac:dyDescent="0.15">
      <c r="A66" s="982"/>
      <c r="B66" s="982"/>
      <c r="C66" s="982"/>
      <c r="D66" s="982"/>
      <c r="E66" s="982"/>
      <c r="F66" s="983"/>
      <c r="G66" s="983"/>
      <c r="H66" s="983"/>
      <c r="I66" s="983"/>
      <c r="K66" s="981"/>
      <c r="L66" s="981"/>
      <c r="M66" s="981"/>
      <c r="N66" s="981"/>
      <c r="O66" s="984"/>
      <c r="P66" s="984"/>
      <c r="Q66" s="986"/>
    </row>
    <row r="67" spans="1:17" hidden="1" x14ac:dyDescent="0.15">
      <c r="A67" s="982"/>
      <c r="B67" s="982"/>
      <c r="C67" s="982"/>
      <c r="D67" s="982"/>
      <c r="E67" s="982"/>
      <c r="F67" s="983"/>
      <c r="G67" s="983"/>
      <c r="H67" s="983"/>
      <c r="I67" s="983"/>
      <c r="K67" s="981"/>
      <c r="L67" s="981"/>
      <c r="M67" s="981"/>
      <c r="N67" s="981"/>
      <c r="O67" s="984"/>
      <c r="P67" s="984"/>
      <c r="Q67" s="986"/>
    </row>
    <row r="68" spans="1:17" hidden="1" x14ac:dyDescent="0.15">
      <c r="A68" s="982"/>
      <c r="B68" s="982"/>
      <c r="C68" s="982"/>
      <c r="D68" s="982"/>
      <c r="E68" s="982"/>
      <c r="F68" s="983"/>
      <c r="G68" s="983"/>
      <c r="H68" s="983"/>
      <c r="I68" s="983"/>
      <c r="K68" s="981"/>
      <c r="L68" s="981"/>
      <c r="M68" s="981"/>
      <c r="N68" s="981"/>
      <c r="O68" s="984"/>
      <c r="P68" s="984"/>
      <c r="Q68" s="986"/>
    </row>
    <row r="69" spans="1:17" hidden="1" x14ac:dyDescent="0.15">
      <c r="A69" s="982"/>
      <c r="B69" s="982"/>
      <c r="C69" s="982"/>
      <c r="D69" s="982"/>
      <c r="E69" s="982"/>
      <c r="F69" s="983"/>
      <c r="G69" s="983"/>
      <c r="H69" s="983"/>
      <c r="I69" s="983"/>
      <c r="K69" s="981"/>
      <c r="L69" s="981"/>
      <c r="M69" s="981"/>
      <c r="N69" s="981"/>
      <c r="O69" s="984"/>
      <c r="P69" s="984"/>
      <c r="Q69" s="986"/>
    </row>
    <row r="70" spans="1:17" hidden="1" x14ac:dyDescent="0.15">
      <c r="A70" s="982"/>
      <c r="B70" s="982"/>
      <c r="C70" s="982"/>
      <c r="D70" s="982"/>
      <c r="E70" s="982"/>
      <c r="F70" s="983"/>
      <c r="G70" s="983"/>
      <c r="H70" s="983"/>
      <c r="I70" s="983"/>
      <c r="K70" s="981"/>
      <c r="L70" s="981"/>
      <c r="M70" s="981"/>
      <c r="N70" s="981"/>
      <c r="O70" s="984"/>
      <c r="P70" s="984"/>
      <c r="Q70" s="986"/>
    </row>
    <row r="71" spans="1:17" hidden="1" x14ac:dyDescent="0.15">
      <c r="A71" s="982"/>
      <c r="B71" s="982"/>
      <c r="C71" s="982"/>
      <c r="D71" s="982"/>
      <c r="E71" s="982"/>
      <c r="F71" s="983"/>
      <c r="G71" s="983"/>
      <c r="H71" s="983"/>
      <c r="I71" s="983"/>
      <c r="K71" s="981"/>
      <c r="L71" s="981"/>
      <c r="M71" s="981"/>
      <c r="N71" s="981"/>
      <c r="O71" s="984"/>
      <c r="P71" s="984"/>
      <c r="Q71" s="986"/>
    </row>
    <row r="72" spans="1:17" hidden="1" x14ac:dyDescent="0.15">
      <c r="A72" s="982"/>
      <c r="B72" s="982"/>
      <c r="C72" s="982"/>
      <c r="D72" s="982"/>
      <c r="E72" s="982"/>
      <c r="F72" s="983"/>
      <c r="G72" s="983"/>
      <c r="H72" s="983"/>
      <c r="I72" s="983"/>
      <c r="K72" s="981"/>
      <c r="L72" s="981"/>
      <c r="M72" s="981"/>
      <c r="N72" s="981"/>
      <c r="O72" s="984"/>
      <c r="P72" s="984"/>
      <c r="Q72" s="986"/>
    </row>
    <row r="73" spans="1:17" hidden="1" x14ac:dyDescent="0.15">
      <c r="A73" s="982"/>
      <c r="B73" s="982"/>
      <c r="C73" s="982"/>
      <c r="D73" s="982"/>
      <c r="E73" s="982"/>
      <c r="F73" s="983"/>
      <c r="G73" s="983"/>
      <c r="H73" s="983"/>
      <c r="I73" s="983"/>
      <c r="K73" s="981"/>
      <c r="L73" s="981"/>
      <c r="M73" s="981"/>
      <c r="N73" s="981"/>
      <c r="O73" s="984"/>
      <c r="P73" s="984"/>
      <c r="Q73" s="986"/>
    </row>
    <row r="74" spans="1:17" hidden="1" x14ac:dyDescent="0.15">
      <c r="A74" s="982"/>
      <c r="B74" s="982"/>
      <c r="C74" s="982"/>
      <c r="D74" s="982"/>
      <c r="E74" s="982"/>
      <c r="F74" s="983"/>
      <c r="G74" s="983"/>
      <c r="H74" s="983"/>
      <c r="I74" s="983"/>
      <c r="K74" s="981"/>
      <c r="L74" s="981"/>
      <c r="M74" s="981"/>
      <c r="N74" s="981"/>
      <c r="O74" s="984"/>
      <c r="P74" s="984"/>
      <c r="Q74" s="986"/>
    </row>
    <row r="75" spans="1:17" hidden="1" x14ac:dyDescent="0.15">
      <c r="A75" s="982"/>
      <c r="B75" s="982"/>
      <c r="C75" s="982"/>
      <c r="D75" s="982"/>
      <c r="E75" s="982"/>
      <c r="F75" s="983"/>
      <c r="G75" s="983"/>
      <c r="H75" s="983"/>
      <c r="I75" s="983"/>
      <c r="K75" s="981"/>
      <c r="L75" s="981"/>
      <c r="M75" s="981"/>
      <c r="N75" s="981"/>
      <c r="O75" s="984"/>
      <c r="P75" s="984"/>
      <c r="Q75" s="986"/>
    </row>
    <row r="76" spans="1:17" hidden="1" x14ac:dyDescent="0.15">
      <c r="A76" s="982"/>
      <c r="B76" s="982"/>
      <c r="C76" s="982"/>
      <c r="D76" s="982"/>
      <c r="E76" s="982"/>
      <c r="F76" s="983"/>
      <c r="G76" s="983"/>
      <c r="H76" s="983"/>
      <c r="I76" s="983"/>
      <c r="K76" s="981"/>
      <c r="L76" s="981"/>
      <c r="M76" s="981"/>
      <c r="N76" s="981"/>
      <c r="O76" s="984"/>
      <c r="P76" s="984"/>
      <c r="Q76" s="986"/>
    </row>
    <row r="77" spans="1:17" hidden="1" x14ac:dyDescent="0.15">
      <c r="A77" s="982"/>
      <c r="B77" s="982"/>
      <c r="C77" s="982"/>
      <c r="D77" s="982"/>
      <c r="E77" s="982"/>
      <c r="F77" s="983"/>
      <c r="G77" s="983"/>
      <c r="H77" s="983"/>
      <c r="I77" s="983"/>
      <c r="K77" s="981"/>
      <c r="L77" s="981"/>
      <c r="M77" s="981"/>
      <c r="N77" s="981"/>
      <c r="O77" s="984"/>
      <c r="P77" s="984"/>
      <c r="Q77" s="986"/>
    </row>
    <row r="78" spans="1:17" hidden="1" x14ac:dyDescent="0.15">
      <c r="A78" s="982"/>
      <c r="B78" s="982"/>
      <c r="C78" s="982"/>
      <c r="D78" s="982"/>
      <c r="E78" s="982"/>
      <c r="F78" s="983"/>
      <c r="G78" s="983"/>
      <c r="H78" s="983"/>
      <c r="I78" s="983"/>
      <c r="K78" s="981"/>
      <c r="L78" s="981"/>
      <c r="M78" s="981"/>
      <c r="N78" s="981"/>
      <c r="O78" s="984"/>
      <c r="P78" s="984"/>
      <c r="Q78" s="986"/>
    </row>
    <row r="79" spans="1:17" hidden="1" x14ac:dyDescent="0.15">
      <c r="A79" s="982"/>
      <c r="B79" s="982"/>
      <c r="C79" s="982"/>
      <c r="D79" s="982"/>
      <c r="E79" s="982"/>
      <c r="F79" s="983"/>
      <c r="G79" s="983"/>
      <c r="H79" s="983"/>
      <c r="I79" s="983"/>
      <c r="K79" s="981"/>
      <c r="L79" s="981"/>
      <c r="M79" s="981"/>
      <c r="N79" s="981"/>
      <c r="O79" s="984"/>
      <c r="P79" s="984"/>
      <c r="Q79" s="986"/>
    </row>
    <row r="80" spans="1:17" hidden="1" x14ac:dyDescent="0.15">
      <c r="A80" s="982"/>
      <c r="B80" s="982"/>
      <c r="C80" s="982"/>
      <c r="D80" s="982"/>
      <c r="E80" s="982"/>
      <c r="F80" s="983"/>
      <c r="G80" s="983"/>
      <c r="H80" s="983"/>
      <c r="I80" s="983"/>
      <c r="K80" s="981"/>
      <c r="L80" s="981"/>
      <c r="M80" s="981"/>
      <c r="N80" s="981"/>
      <c r="O80" s="984"/>
      <c r="P80" s="984"/>
      <c r="Q80" s="986"/>
    </row>
    <row r="81" spans="1:17" hidden="1" x14ac:dyDescent="0.15">
      <c r="A81" s="982"/>
      <c r="B81" s="982"/>
      <c r="C81" s="982"/>
      <c r="D81" s="982"/>
      <c r="E81" s="982"/>
      <c r="F81" s="983"/>
      <c r="G81" s="983"/>
      <c r="H81" s="983"/>
      <c r="I81" s="983"/>
      <c r="K81" s="981"/>
      <c r="L81" s="981"/>
      <c r="M81" s="981"/>
      <c r="N81" s="981"/>
      <c r="O81" s="984"/>
      <c r="P81" s="984"/>
      <c r="Q81" s="986"/>
    </row>
    <row r="82" spans="1:17" hidden="1" x14ac:dyDescent="0.15">
      <c r="A82" s="982"/>
      <c r="B82" s="982"/>
      <c r="C82" s="982"/>
      <c r="D82" s="982"/>
      <c r="E82" s="982"/>
      <c r="F82" s="983"/>
      <c r="G82" s="983"/>
      <c r="H82" s="983"/>
      <c r="I82" s="983"/>
      <c r="K82" s="981"/>
      <c r="L82" s="981"/>
      <c r="M82" s="981"/>
      <c r="N82" s="981"/>
      <c r="O82" s="984"/>
      <c r="P82" s="984"/>
      <c r="Q82" s="986"/>
    </row>
    <row r="83" spans="1:17" hidden="1" x14ac:dyDescent="0.15">
      <c r="A83" s="982"/>
      <c r="B83" s="982"/>
      <c r="C83" s="982"/>
      <c r="D83" s="982"/>
      <c r="E83" s="982"/>
      <c r="F83" s="983"/>
      <c r="G83" s="983"/>
      <c r="H83" s="983"/>
      <c r="I83" s="983"/>
      <c r="K83" s="981"/>
      <c r="L83" s="981"/>
      <c r="M83" s="981"/>
      <c r="N83" s="981"/>
      <c r="O83" s="984"/>
      <c r="P83" s="984"/>
      <c r="Q83" s="986"/>
    </row>
    <row r="84" spans="1:17" hidden="1" x14ac:dyDescent="0.15">
      <c r="A84" s="982"/>
      <c r="B84" s="982"/>
      <c r="C84" s="982"/>
      <c r="D84" s="982"/>
      <c r="E84" s="982"/>
      <c r="F84" s="983"/>
      <c r="G84" s="983"/>
      <c r="H84" s="983"/>
      <c r="I84" s="983"/>
      <c r="K84" s="981"/>
      <c r="L84" s="981"/>
      <c r="M84" s="981"/>
      <c r="N84" s="981"/>
      <c r="O84" s="984"/>
      <c r="P84" s="984"/>
      <c r="Q84" s="986"/>
    </row>
    <row r="85" spans="1:17" hidden="1" x14ac:dyDescent="0.15">
      <c r="A85" s="982"/>
      <c r="B85" s="982"/>
      <c r="C85" s="982"/>
      <c r="D85" s="982"/>
      <c r="E85" s="982"/>
      <c r="F85" s="983"/>
      <c r="G85" s="983"/>
      <c r="H85" s="983"/>
      <c r="I85" s="983"/>
      <c r="K85" s="981"/>
      <c r="L85" s="981"/>
      <c r="M85" s="981"/>
      <c r="N85" s="981"/>
      <c r="O85" s="984"/>
      <c r="P85" s="984"/>
      <c r="Q85" s="986"/>
    </row>
    <row r="86" spans="1:17" hidden="1" x14ac:dyDescent="0.15">
      <c r="A86" s="982"/>
      <c r="B86" s="982"/>
      <c r="C86" s="982"/>
      <c r="D86" s="982"/>
      <c r="E86" s="982"/>
      <c r="F86" s="983"/>
      <c r="G86" s="983"/>
      <c r="H86" s="983"/>
      <c r="I86" s="983"/>
      <c r="K86" s="981"/>
      <c r="L86" s="981"/>
      <c r="M86" s="981"/>
      <c r="N86" s="981"/>
      <c r="O86" s="984"/>
      <c r="P86" s="984"/>
      <c r="Q86" s="986"/>
    </row>
    <row r="87" spans="1:17" hidden="1" x14ac:dyDescent="0.15">
      <c r="A87" s="982"/>
      <c r="B87" s="982"/>
      <c r="C87" s="982"/>
      <c r="D87" s="982"/>
      <c r="E87" s="982"/>
      <c r="F87" s="983"/>
      <c r="G87" s="983"/>
      <c r="H87" s="983"/>
      <c r="I87" s="983"/>
      <c r="K87" s="981"/>
      <c r="L87" s="981"/>
      <c r="M87" s="981"/>
      <c r="N87" s="981"/>
      <c r="O87" s="984"/>
      <c r="P87" s="984"/>
      <c r="Q87" s="986"/>
    </row>
    <row r="88" spans="1:17" hidden="1" x14ac:dyDescent="0.15">
      <c r="A88" s="982"/>
      <c r="B88" s="982"/>
      <c r="C88" s="982"/>
      <c r="D88" s="982"/>
      <c r="E88" s="982"/>
      <c r="F88" s="983"/>
      <c r="G88" s="983"/>
      <c r="H88" s="983"/>
      <c r="I88" s="983"/>
      <c r="K88" s="981"/>
      <c r="L88" s="981"/>
      <c r="M88" s="981"/>
      <c r="N88" s="981"/>
      <c r="O88" s="984"/>
      <c r="P88" s="984"/>
      <c r="Q88" s="986"/>
    </row>
    <row r="89" spans="1:17" hidden="1" x14ac:dyDescent="0.15">
      <c r="A89" s="982"/>
      <c r="B89" s="982"/>
      <c r="C89" s="982"/>
      <c r="D89" s="982"/>
      <c r="E89" s="982"/>
      <c r="F89" s="983"/>
      <c r="G89" s="983"/>
      <c r="H89" s="983"/>
      <c r="I89" s="983"/>
      <c r="K89" s="981"/>
      <c r="L89" s="981"/>
      <c r="M89" s="981"/>
      <c r="N89" s="981"/>
      <c r="O89" s="984"/>
      <c r="P89" s="984"/>
      <c r="Q89" s="986"/>
    </row>
    <row r="90" spans="1:17" hidden="1" x14ac:dyDescent="0.15">
      <c r="A90" s="982"/>
      <c r="B90" s="982"/>
      <c r="C90" s="982"/>
      <c r="D90" s="982"/>
      <c r="E90" s="982"/>
      <c r="F90" s="983"/>
      <c r="G90" s="983"/>
      <c r="H90" s="983"/>
      <c r="I90" s="983"/>
      <c r="K90" s="981"/>
      <c r="L90" s="981"/>
      <c r="M90" s="981"/>
      <c r="N90" s="981"/>
      <c r="O90" s="984"/>
      <c r="P90" s="984"/>
      <c r="Q90" s="986"/>
    </row>
    <row r="91" spans="1:17" hidden="1" x14ac:dyDescent="0.15">
      <c r="A91" s="982"/>
      <c r="B91" s="982"/>
      <c r="C91" s="982"/>
      <c r="D91" s="982"/>
      <c r="E91" s="982"/>
      <c r="F91" s="983"/>
      <c r="G91" s="983"/>
      <c r="H91" s="983"/>
      <c r="I91" s="983"/>
      <c r="K91" s="981"/>
      <c r="L91" s="981"/>
      <c r="M91" s="981"/>
      <c r="N91" s="981"/>
      <c r="O91" s="984"/>
      <c r="P91" s="984"/>
      <c r="Q91" s="986"/>
    </row>
    <row r="92" spans="1:17" hidden="1" x14ac:dyDescent="0.15">
      <c r="A92" s="982"/>
      <c r="B92" s="982"/>
      <c r="C92" s="982"/>
      <c r="D92" s="982"/>
      <c r="E92" s="982"/>
      <c r="F92" s="983"/>
      <c r="G92" s="983"/>
      <c r="H92" s="983"/>
      <c r="I92" s="983"/>
      <c r="K92" s="981"/>
      <c r="L92" s="981"/>
      <c r="M92" s="981"/>
      <c r="N92" s="981"/>
      <c r="O92" s="984"/>
      <c r="P92" s="984"/>
      <c r="Q92" s="986"/>
    </row>
    <row r="93" spans="1:17" hidden="1" x14ac:dyDescent="0.15">
      <c r="A93" s="982"/>
      <c r="B93" s="982"/>
      <c r="C93" s="982"/>
      <c r="D93" s="982"/>
      <c r="E93" s="982"/>
      <c r="F93" s="983"/>
      <c r="G93" s="983"/>
      <c r="H93" s="983"/>
      <c r="I93" s="983"/>
      <c r="K93" s="981"/>
      <c r="L93" s="981"/>
      <c r="M93" s="981"/>
      <c r="N93" s="981"/>
      <c r="O93" s="984"/>
      <c r="P93" s="984"/>
      <c r="Q93" s="986"/>
    </row>
    <row r="94" spans="1:17" hidden="1" x14ac:dyDescent="0.15">
      <c r="A94" s="982"/>
      <c r="B94" s="982"/>
      <c r="C94" s="982"/>
      <c r="D94" s="982"/>
      <c r="E94" s="982"/>
      <c r="F94" s="983"/>
      <c r="G94" s="983"/>
      <c r="H94" s="983"/>
      <c r="I94" s="983"/>
      <c r="K94" s="981"/>
      <c r="L94" s="981"/>
      <c r="M94" s="981"/>
      <c r="N94" s="981"/>
      <c r="O94" s="984"/>
      <c r="P94" s="984"/>
      <c r="Q94" s="986"/>
    </row>
    <row r="95" spans="1:17" hidden="1" x14ac:dyDescent="0.15">
      <c r="A95" s="982"/>
      <c r="B95" s="982"/>
      <c r="C95" s="982"/>
      <c r="D95" s="982"/>
      <c r="E95" s="982"/>
      <c r="F95" s="983"/>
      <c r="G95" s="983"/>
      <c r="H95" s="983"/>
      <c r="I95" s="983"/>
      <c r="K95" s="981"/>
      <c r="L95" s="981"/>
      <c r="M95" s="981"/>
      <c r="N95" s="981"/>
      <c r="O95" s="984"/>
      <c r="P95" s="984"/>
      <c r="Q95" s="986"/>
    </row>
    <row r="96" spans="1:17" hidden="1" x14ac:dyDescent="0.15">
      <c r="A96" s="982"/>
      <c r="B96" s="982"/>
      <c r="C96" s="982"/>
      <c r="D96" s="982"/>
      <c r="E96" s="982"/>
      <c r="F96" s="983"/>
      <c r="G96" s="983"/>
      <c r="H96" s="983"/>
      <c r="I96" s="983"/>
      <c r="K96" s="981"/>
      <c r="L96" s="981"/>
      <c r="M96" s="981"/>
      <c r="N96" s="981"/>
      <c r="O96" s="984"/>
      <c r="P96" s="984"/>
      <c r="Q96" s="986"/>
    </row>
    <row r="97" spans="1:17" hidden="1" x14ac:dyDescent="0.15">
      <c r="A97" s="982"/>
      <c r="B97" s="982"/>
      <c r="C97" s="982"/>
      <c r="D97" s="982"/>
      <c r="E97" s="982"/>
      <c r="F97" s="983"/>
      <c r="G97" s="983"/>
      <c r="H97" s="983"/>
      <c r="I97" s="983"/>
      <c r="K97" s="981"/>
      <c r="L97" s="981"/>
      <c r="M97" s="981"/>
      <c r="N97" s="981"/>
      <c r="O97" s="984"/>
      <c r="P97" s="984"/>
      <c r="Q97" s="986"/>
    </row>
    <row r="98" spans="1:17" hidden="1" x14ac:dyDescent="0.15">
      <c r="A98" s="982"/>
      <c r="B98" s="982"/>
      <c r="C98" s="982"/>
      <c r="D98" s="982"/>
      <c r="E98" s="982"/>
      <c r="F98" s="983"/>
      <c r="G98" s="983"/>
      <c r="H98" s="983"/>
      <c r="I98" s="983"/>
      <c r="K98" s="981"/>
      <c r="L98" s="981"/>
      <c r="M98" s="981"/>
      <c r="N98" s="981"/>
      <c r="O98" s="984"/>
      <c r="P98" s="984"/>
      <c r="Q98" s="986"/>
    </row>
    <row r="99" spans="1:17" hidden="1" x14ac:dyDescent="0.15">
      <c r="A99" s="982"/>
      <c r="B99" s="982"/>
      <c r="C99" s="982"/>
      <c r="D99" s="982"/>
      <c r="E99" s="982"/>
      <c r="F99" s="983"/>
      <c r="G99" s="983"/>
      <c r="H99" s="983"/>
      <c r="I99" s="983"/>
      <c r="K99" s="981"/>
      <c r="L99" s="981"/>
      <c r="M99" s="981"/>
      <c r="N99" s="981"/>
      <c r="O99" s="984"/>
      <c r="P99" s="984"/>
      <c r="Q99" s="986"/>
    </row>
    <row r="100" spans="1:17" hidden="1" x14ac:dyDescent="0.15">
      <c r="A100" s="982"/>
      <c r="B100" s="982"/>
      <c r="C100" s="982"/>
      <c r="D100" s="982"/>
      <c r="E100" s="982"/>
      <c r="F100" s="983"/>
      <c r="G100" s="983"/>
      <c r="H100" s="983"/>
      <c r="I100" s="983"/>
      <c r="K100" s="981"/>
      <c r="L100" s="981"/>
      <c r="M100" s="981"/>
      <c r="N100" s="981"/>
      <c r="O100" s="984"/>
      <c r="P100" s="984"/>
      <c r="Q100" s="986"/>
    </row>
    <row r="101" spans="1:17" hidden="1" x14ac:dyDescent="0.15">
      <c r="A101" s="982"/>
      <c r="B101" s="982"/>
      <c r="C101" s="982"/>
      <c r="D101" s="982"/>
      <c r="E101" s="982"/>
      <c r="F101" s="983"/>
      <c r="G101" s="983"/>
      <c r="H101" s="983"/>
      <c r="I101" s="983"/>
      <c r="K101" s="981"/>
      <c r="L101" s="981"/>
      <c r="M101" s="981"/>
      <c r="N101" s="981"/>
      <c r="O101" s="984"/>
      <c r="P101" s="984"/>
      <c r="Q101" s="986"/>
    </row>
    <row r="102" spans="1:17" hidden="1" x14ac:dyDescent="0.15">
      <c r="A102" s="982"/>
      <c r="B102" s="982"/>
      <c r="C102" s="982"/>
      <c r="D102" s="982"/>
      <c r="E102" s="982"/>
      <c r="F102" s="983"/>
      <c r="G102" s="983"/>
      <c r="H102" s="983"/>
      <c r="I102" s="983"/>
      <c r="K102" s="981"/>
      <c r="L102" s="981"/>
      <c r="M102" s="981"/>
      <c r="N102" s="981"/>
      <c r="O102" s="984"/>
      <c r="P102" s="984"/>
      <c r="Q102" s="986"/>
    </row>
    <row r="103" spans="1:17" hidden="1" x14ac:dyDescent="0.15">
      <c r="A103" s="982"/>
      <c r="B103" s="982"/>
      <c r="C103" s="982"/>
      <c r="D103" s="982"/>
      <c r="E103" s="982"/>
      <c r="F103" s="983"/>
      <c r="G103" s="983"/>
      <c r="H103" s="983"/>
      <c r="I103" s="983"/>
      <c r="K103" s="981"/>
      <c r="L103" s="981"/>
      <c r="M103" s="981"/>
      <c r="N103" s="981"/>
      <c r="O103" s="984"/>
      <c r="P103" s="984"/>
      <c r="Q103" s="986"/>
    </row>
    <row r="104" spans="1:17" hidden="1" x14ac:dyDescent="0.15">
      <c r="A104" s="982"/>
      <c r="B104" s="982"/>
      <c r="C104" s="982"/>
      <c r="D104" s="982"/>
      <c r="E104" s="982"/>
      <c r="F104" s="983"/>
      <c r="G104" s="983"/>
      <c r="H104" s="983"/>
      <c r="I104" s="983"/>
      <c r="K104" s="981"/>
      <c r="L104" s="981"/>
      <c r="M104" s="981"/>
      <c r="N104" s="981"/>
      <c r="O104" s="984"/>
      <c r="P104" s="984"/>
      <c r="Q104" s="986"/>
    </row>
    <row r="105" spans="1:17" hidden="1" x14ac:dyDescent="0.15">
      <c r="A105" s="982"/>
      <c r="B105" s="982"/>
      <c r="C105" s="982"/>
      <c r="D105" s="982"/>
      <c r="E105" s="982"/>
      <c r="F105" s="983"/>
      <c r="G105" s="983"/>
      <c r="H105" s="983"/>
      <c r="I105" s="983"/>
      <c r="K105" s="981"/>
      <c r="L105" s="981"/>
      <c r="M105" s="981"/>
      <c r="N105" s="981"/>
      <c r="O105" s="984"/>
      <c r="P105" s="984"/>
      <c r="Q105" s="986"/>
    </row>
    <row r="106" spans="1:17" hidden="1" x14ac:dyDescent="0.15">
      <c r="A106" s="982"/>
      <c r="B106" s="982"/>
      <c r="C106" s="982"/>
      <c r="D106" s="982"/>
      <c r="E106" s="982"/>
      <c r="F106" s="983"/>
      <c r="G106" s="983"/>
      <c r="H106" s="983"/>
      <c r="I106" s="983"/>
      <c r="K106" s="981"/>
      <c r="L106" s="981"/>
      <c r="M106" s="981"/>
      <c r="N106" s="981"/>
      <c r="O106" s="984"/>
      <c r="P106" s="984"/>
      <c r="Q106" s="986"/>
    </row>
    <row r="107" spans="1:17" hidden="1" x14ac:dyDescent="0.15">
      <c r="A107" s="982"/>
      <c r="B107" s="982"/>
      <c r="C107" s="982"/>
      <c r="D107" s="982"/>
      <c r="E107" s="982"/>
      <c r="F107" s="983"/>
      <c r="G107" s="983"/>
      <c r="H107" s="983"/>
      <c r="I107" s="983"/>
      <c r="K107" s="981"/>
      <c r="L107" s="981"/>
      <c r="M107" s="981"/>
      <c r="N107" s="981"/>
      <c r="O107" s="984"/>
      <c r="P107" s="984"/>
      <c r="Q107" s="986"/>
    </row>
    <row r="108" spans="1:17" hidden="1" x14ac:dyDescent="0.15">
      <c r="A108" s="982"/>
      <c r="B108" s="982"/>
      <c r="C108" s="982"/>
      <c r="D108" s="982"/>
      <c r="E108" s="982"/>
      <c r="F108" s="983"/>
      <c r="G108" s="983"/>
      <c r="H108" s="983"/>
      <c r="I108" s="983"/>
      <c r="K108" s="981"/>
      <c r="L108" s="981"/>
      <c r="M108" s="981"/>
      <c r="N108" s="981"/>
      <c r="O108" s="984"/>
      <c r="P108" s="984"/>
      <c r="Q108" s="986"/>
    </row>
    <row r="109" spans="1:17" hidden="1" x14ac:dyDescent="0.15">
      <c r="A109" s="982"/>
      <c r="B109" s="982"/>
      <c r="C109" s="982"/>
      <c r="D109" s="982"/>
      <c r="E109" s="982"/>
      <c r="F109" s="983"/>
      <c r="G109" s="983"/>
      <c r="H109" s="983"/>
      <c r="I109" s="983"/>
      <c r="K109" s="981"/>
      <c r="L109" s="981"/>
      <c r="M109" s="981"/>
      <c r="N109" s="981"/>
      <c r="O109" s="984"/>
      <c r="P109" s="984"/>
      <c r="Q109" s="986"/>
    </row>
    <row r="110" spans="1:17" hidden="1" x14ac:dyDescent="0.15">
      <c r="A110" s="982"/>
      <c r="B110" s="982"/>
      <c r="C110" s="982"/>
      <c r="D110" s="982"/>
      <c r="E110" s="982"/>
      <c r="F110" s="983"/>
      <c r="G110" s="983"/>
      <c r="H110" s="983"/>
      <c r="I110" s="983"/>
      <c r="K110" s="981"/>
      <c r="L110" s="981"/>
      <c r="M110" s="981"/>
      <c r="N110" s="981"/>
      <c r="O110" s="984"/>
      <c r="P110" s="984"/>
      <c r="Q110" s="986"/>
    </row>
    <row r="111" spans="1:17" hidden="1" x14ac:dyDescent="0.15">
      <c r="A111" s="982"/>
      <c r="B111" s="982"/>
      <c r="C111" s="982"/>
      <c r="D111" s="982"/>
      <c r="E111" s="982"/>
      <c r="F111" s="983"/>
      <c r="G111" s="983"/>
      <c r="H111" s="983"/>
      <c r="I111" s="983"/>
      <c r="K111" s="981"/>
      <c r="L111" s="981"/>
      <c r="M111" s="981"/>
      <c r="N111" s="981"/>
      <c r="O111" s="984"/>
      <c r="P111" s="984"/>
      <c r="Q111" s="986"/>
    </row>
    <row r="112" spans="1:17" hidden="1" x14ac:dyDescent="0.15">
      <c r="A112" s="982"/>
      <c r="B112" s="982"/>
      <c r="C112" s="982"/>
      <c r="D112" s="982"/>
      <c r="E112" s="982"/>
      <c r="F112" s="983"/>
      <c r="G112" s="983"/>
      <c r="H112" s="983"/>
      <c r="I112" s="983"/>
      <c r="K112" s="981"/>
      <c r="L112" s="981"/>
      <c r="M112" s="981"/>
      <c r="N112" s="981"/>
      <c r="O112" s="984"/>
      <c r="P112" s="984"/>
      <c r="Q112" s="986"/>
    </row>
    <row r="113" spans="1:17" hidden="1" x14ac:dyDescent="0.15">
      <c r="A113" s="982"/>
      <c r="B113" s="982"/>
      <c r="C113" s="982"/>
      <c r="D113" s="982"/>
      <c r="E113" s="982"/>
      <c r="F113" s="983"/>
      <c r="G113" s="983"/>
      <c r="H113" s="983"/>
      <c r="I113" s="983"/>
      <c r="K113" s="992"/>
      <c r="L113" s="992"/>
      <c r="M113" s="992"/>
      <c r="N113" s="992"/>
      <c r="O113" s="993"/>
      <c r="P113" s="993"/>
      <c r="Q113" s="986"/>
    </row>
    <row r="114" spans="1:17" hidden="1" x14ac:dyDescent="0.15">
      <c r="A114" s="982"/>
      <c r="B114" s="982"/>
      <c r="C114" s="982"/>
      <c r="D114" s="982"/>
      <c r="E114" s="982"/>
      <c r="F114" s="983"/>
      <c r="G114" s="983"/>
      <c r="H114" s="983"/>
      <c r="I114" s="983"/>
      <c r="K114" s="981"/>
      <c r="L114" s="981"/>
      <c r="M114" s="981"/>
      <c r="N114" s="981"/>
      <c r="O114" s="984"/>
      <c r="P114" s="984"/>
      <c r="Q114" s="986"/>
    </row>
    <row r="115" spans="1:17" hidden="1" x14ac:dyDescent="0.15">
      <c r="A115" s="982"/>
      <c r="B115" s="982"/>
      <c r="C115" s="982"/>
      <c r="D115" s="982"/>
      <c r="E115" s="982"/>
      <c r="F115" s="983"/>
      <c r="G115" s="983"/>
      <c r="H115" s="983"/>
      <c r="I115" s="983"/>
      <c r="K115" s="981"/>
      <c r="L115" s="981"/>
      <c r="M115" s="981"/>
      <c r="N115" s="981"/>
      <c r="O115" s="984"/>
      <c r="P115" s="984"/>
      <c r="Q115" s="986"/>
    </row>
    <row r="116" spans="1:17" hidden="1" x14ac:dyDescent="0.15">
      <c r="A116" s="982"/>
      <c r="B116" s="982"/>
      <c r="C116" s="982"/>
      <c r="D116" s="982"/>
      <c r="E116" s="982"/>
      <c r="F116" s="983"/>
      <c r="G116" s="983"/>
      <c r="H116" s="983"/>
      <c r="I116" s="983"/>
      <c r="K116" s="981"/>
      <c r="L116" s="981"/>
      <c r="M116" s="981"/>
      <c r="N116" s="981"/>
      <c r="O116" s="984"/>
      <c r="P116" s="984"/>
      <c r="Q116" s="986"/>
    </row>
    <row r="117" spans="1:17" hidden="1" x14ac:dyDescent="0.15">
      <c r="A117" s="982"/>
      <c r="B117" s="982"/>
      <c r="C117" s="982"/>
      <c r="D117" s="982"/>
      <c r="E117" s="982"/>
      <c r="F117" s="983"/>
      <c r="G117" s="983"/>
      <c r="H117" s="983"/>
      <c r="I117" s="983"/>
      <c r="K117" s="981"/>
      <c r="L117" s="981"/>
      <c r="M117" s="981"/>
      <c r="N117" s="981"/>
      <c r="O117" s="984"/>
      <c r="P117" s="984"/>
      <c r="Q117" s="986"/>
    </row>
    <row r="118" spans="1:17" hidden="1" x14ac:dyDescent="0.15">
      <c r="A118" s="982"/>
      <c r="B118" s="982"/>
      <c r="C118" s="982"/>
      <c r="D118" s="982"/>
      <c r="E118" s="982"/>
      <c r="F118" s="983"/>
      <c r="G118" s="983"/>
      <c r="H118" s="983"/>
      <c r="I118" s="983"/>
      <c r="K118" s="981"/>
      <c r="L118" s="981"/>
      <c r="M118" s="981"/>
      <c r="N118" s="981"/>
      <c r="O118" s="984"/>
      <c r="P118" s="984"/>
      <c r="Q118" s="986"/>
    </row>
    <row r="119" spans="1:17" hidden="1" x14ac:dyDescent="0.15">
      <c r="A119" s="982"/>
      <c r="B119" s="982"/>
      <c r="C119" s="982"/>
      <c r="D119" s="982"/>
      <c r="E119" s="982"/>
      <c r="F119" s="983"/>
      <c r="G119" s="983"/>
      <c r="H119" s="983"/>
      <c r="I119" s="983"/>
      <c r="K119" s="981"/>
      <c r="L119" s="981"/>
      <c r="M119" s="981"/>
      <c r="N119" s="981"/>
      <c r="O119" s="984"/>
      <c r="P119" s="984"/>
      <c r="Q119" s="986"/>
    </row>
    <row r="120" spans="1:17" hidden="1" x14ac:dyDescent="0.15">
      <c r="A120" s="982"/>
      <c r="B120" s="982"/>
      <c r="C120" s="982"/>
      <c r="D120" s="982"/>
      <c r="E120" s="982"/>
      <c r="F120" s="983"/>
      <c r="G120" s="983"/>
      <c r="H120" s="983"/>
      <c r="I120" s="983"/>
      <c r="K120" s="981"/>
      <c r="L120" s="981"/>
      <c r="M120" s="981"/>
      <c r="N120" s="981"/>
      <c r="O120" s="984"/>
      <c r="P120" s="984"/>
      <c r="Q120" s="986"/>
    </row>
    <row r="121" spans="1:17" hidden="1" x14ac:dyDescent="0.15">
      <c r="A121" s="982"/>
      <c r="B121" s="982"/>
      <c r="C121" s="982"/>
      <c r="D121" s="982"/>
      <c r="E121" s="982"/>
      <c r="F121" s="983"/>
      <c r="G121" s="983"/>
      <c r="H121" s="983"/>
      <c r="I121" s="983"/>
      <c r="K121" s="981"/>
      <c r="L121" s="981"/>
      <c r="M121" s="981"/>
      <c r="N121" s="981"/>
      <c r="O121" s="984"/>
      <c r="P121" s="984"/>
      <c r="Q121" s="986"/>
    </row>
    <row r="122" spans="1:17" hidden="1" x14ac:dyDescent="0.15">
      <c r="A122" s="982"/>
      <c r="B122" s="982"/>
      <c r="C122" s="982"/>
      <c r="D122" s="982"/>
      <c r="E122" s="982"/>
      <c r="F122" s="983"/>
      <c r="G122" s="983"/>
      <c r="H122" s="983"/>
      <c r="I122" s="983"/>
      <c r="K122" s="981"/>
      <c r="L122" s="981"/>
      <c r="M122" s="981"/>
      <c r="N122" s="981"/>
      <c r="O122" s="984"/>
      <c r="P122" s="984"/>
      <c r="Q122" s="986"/>
    </row>
    <row r="123" spans="1:17" hidden="1" x14ac:dyDescent="0.15">
      <c r="A123" s="982"/>
      <c r="B123" s="982"/>
      <c r="C123" s="982"/>
      <c r="D123" s="982"/>
      <c r="E123" s="982"/>
      <c r="F123" s="983"/>
      <c r="G123" s="983"/>
      <c r="H123" s="983"/>
      <c r="I123" s="983"/>
      <c r="K123" s="981"/>
      <c r="L123" s="981"/>
      <c r="M123" s="981"/>
      <c r="N123" s="981"/>
      <c r="O123" s="984"/>
      <c r="P123" s="984"/>
      <c r="Q123" s="986"/>
    </row>
    <row r="124" spans="1:17" hidden="1" x14ac:dyDescent="0.15">
      <c r="A124" s="982"/>
      <c r="B124" s="982"/>
      <c r="C124" s="982"/>
      <c r="D124" s="982"/>
      <c r="E124" s="982"/>
      <c r="F124" s="983"/>
      <c r="G124" s="983"/>
      <c r="H124" s="983"/>
      <c r="I124" s="983"/>
      <c r="K124" s="981"/>
      <c r="L124" s="981"/>
      <c r="M124" s="981"/>
      <c r="N124" s="981"/>
      <c r="O124" s="984"/>
      <c r="P124" s="984"/>
      <c r="Q124" s="986"/>
    </row>
    <row r="125" spans="1:17" hidden="1" x14ac:dyDescent="0.15">
      <c r="A125" s="982"/>
      <c r="B125" s="982"/>
      <c r="C125" s="982"/>
      <c r="D125" s="982"/>
      <c r="E125" s="982"/>
      <c r="F125" s="983"/>
      <c r="G125" s="983"/>
      <c r="H125" s="983"/>
      <c r="I125" s="983"/>
      <c r="K125" s="981"/>
      <c r="L125" s="981"/>
      <c r="M125" s="981"/>
      <c r="N125" s="981"/>
      <c r="O125" s="984"/>
      <c r="P125" s="984"/>
      <c r="Q125" s="986"/>
    </row>
    <row r="126" spans="1:17" x14ac:dyDescent="0.15">
      <c r="A126" s="992" t="s">
        <v>1053</v>
      </c>
      <c r="B126" s="992"/>
      <c r="C126" s="994"/>
      <c r="D126" s="994"/>
      <c r="E126" s="994"/>
      <c r="F126" s="995"/>
      <c r="G126" s="995"/>
      <c r="H126" s="995"/>
      <c r="I126" s="995"/>
      <c r="K126" s="992" t="s">
        <v>1053</v>
      </c>
      <c r="L126" s="994"/>
      <c r="M126" s="994"/>
      <c r="N126" s="994"/>
      <c r="O126" s="995"/>
      <c r="P126" s="995"/>
      <c r="Q126" s="986"/>
    </row>
    <row r="127" spans="1:17" x14ac:dyDescent="0.15">
      <c r="A127" s="982"/>
      <c r="B127" s="982"/>
      <c r="C127" s="982"/>
      <c r="D127" s="982"/>
      <c r="E127" s="982"/>
      <c r="F127" s="983"/>
      <c r="G127" s="983"/>
      <c r="H127" s="983"/>
      <c r="I127" s="983"/>
      <c r="K127" s="981"/>
      <c r="L127" s="981"/>
      <c r="M127" s="981"/>
      <c r="N127" s="981"/>
      <c r="O127" s="984"/>
      <c r="P127" s="984"/>
      <c r="Q127" s="986"/>
    </row>
    <row r="128" spans="1:17" x14ac:dyDescent="0.15">
      <c r="A128" s="982"/>
      <c r="B128" s="982"/>
      <c r="C128" s="982"/>
      <c r="D128" s="982"/>
      <c r="E128" s="982"/>
      <c r="F128" s="983"/>
      <c r="G128" s="983"/>
      <c r="H128" s="983"/>
      <c r="I128" s="983"/>
      <c r="K128" s="981"/>
      <c r="L128" s="981"/>
      <c r="M128" s="981"/>
      <c r="N128" s="981"/>
      <c r="O128" s="984"/>
      <c r="P128" s="984"/>
      <c r="Q128" s="986"/>
    </row>
    <row r="129" spans="1:17" x14ac:dyDescent="0.15">
      <c r="A129" s="982"/>
      <c r="B129" s="982"/>
      <c r="C129" s="982"/>
      <c r="D129" s="982"/>
      <c r="E129" s="982"/>
      <c r="F129" s="983"/>
      <c r="G129" s="983"/>
      <c r="H129" s="983"/>
      <c r="I129" s="983"/>
      <c r="K129" s="981"/>
      <c r="L129" s="981"/>
      <c r="M129" s="981"/>
      <c r="N129" s="981"/>
      <c r="O129" s="984"/>
      <c r="P129" s="984"/>
      <c r="Q129" s="986"/>
    </row>
    <row r="130" spans="1:17" x14ac:dyDescent="0.15">
      <c r="A130" s="982"/>
      <c r="B130" s="982"/>
      <c r="C130" s="982"/>
      <c r="D130" s="982"/>
      <c r="E130" s="982"/>
      <c r="F130" s="983"/>
      <c r="G130" s="983"/>
      <c r="H130" s="983"/>
      <c r="I130" s="983"/>
      <c r="K130" s="981"/>
      <c r="L130" s="981"/>
      <c r="M130" s="981"/>
      <c r="N130" s="981"/>
      <c r="O130" s="984"/>
      <c r="P130" s="984"/>
      <c r="Q130" s="986"/>
    </row>
    <row r="131" spans="1:17" x14ac:dyDescent="0.15">
      <c r="A131" s="982"/>
      <c r="B131" s="982"/>
      <c r="C131" s="982"/>
      <c r="D131" s="982"/>
      <c r="E131" s="982"/>
      <c r="F131" s="983"/>
      <c r="G131" s="983"/>
      <c r="H131" s="983"/>
      <c r="I131" s="983"/>
      <c r="K131" s="981"/>
      <c r="L131" s="981"/>
      <c r="M131" s="981"/>
      <c r="N131" s="981"/>
      <c r="O131" s="984"/>
      <c r="P131" s="984"/>
      <c r="Q131" s="986"/>
    </row>
    <row r="132" spans="1:17" x14ac:dyDescent="0.15">
      <c r="A132" s="982"/>
      <c r="B132" s="982"/>
      <c r="C132" s="982"/>
      <c r="D132" s="982"/>
      <c r="E132" s="982"/>
      <c r="F132" s="983"/>
      <c r="G132" s="983"/>
      <c r="H132" s="983"/>
      <c r="I132" s="983"/>
      <c r="K132" s="981"/>
      <c r="L132" s="981"/>
      <c r="M132" s="981"/>
      <c r="N132" s="981"/>
      <c r="O132" s="984"/>
      <c r="P132" s="984"/>
      <c r="Q132" s="986"/>
    </row>
    <row r="133" spans="1:17" x14ac:dyDescent="0.15">
      <c r="A133" s="982"/>
      <c r="B133" s="982"/>
      <c r="C133" s="982"/>
      <c r="D133" s="982"/>
      <c r="E133" s="982"/>
      <c r="F133" s="983"/>
      <c r="G133" s="983"/>
      <c r="H133" s="983"/>
      <c r="I133" s="983"/>
      <c r="K133" s="981"/>
      <c r="L133" s="981"/>
      <c r="M133" s="981"/>
      <c r="N133" s="981"/>
      <c r="O133" s="984"/>
      <c r="P133" s="984"/>
      <c r="Q133" s="986"/>
    </row>
    <row r="134" spans="1:17" hidden="1" x14ac:dyDescent="0.15">
      <c r="A134" s="982"/>
      <c r="B134" s="982"/>
      <c r="C134" s="982"/>
      <c r="D134" s="982"/>
      <c r="E134" s="982"/>
      <c r="F134" s="983"/>
      <c r="G134" s="983"/>
      <c r="H134" s="1016"/>
      <c r="I134" s="986"/>
      <c r="K134" s="982"/>
      <c r="L134" s="982"/>
      <c r="M134" s="982"/>
      <c r="N134" s="982"/>
      <c r="O134" s="983"/>
      <c r="P134" s="983"/>
      <c r="Q134" s="986"/>
    </row>
    <row r="135" spans="1:17" hidden="1" x14ac:dyDescent="0.15">
      <c r="A135" s="982"/>
      <c r="B135" s="982"/>
      <c r="C135" s="982"/>
      <c r="D135" s="982"/>
      <c r="E135" s="982"/>
      <c r="F135" s="983"/>
      <c r="G135" s="983"/>
      <c r="H135" s="1016"/>
      <c r="I135" s="986"/>
      <c r="K135" s="982"/>
      <c r="L135" s="982"/>
      <c r="M135" s="982"/>
      <c r="N135" s="982"/>
      <c r="O135" s="983"/>
      <c r="P135" s="983"/>
      <c r="Q135" s="986"/>
    </row>
    <row r="136" spans="1:17" hidden="1" x14ac:dyDescent="0.15">
      <c r="A136" s="982"/>
      <c r="B136" s="982"/>
      <c r="C136" s="982"/>
      <c r="D136" s="982"/>
      <c r="E136" s="982"/>
      <c r="F136" s="983"/>
      <c r="G136" s="983"/>
      <c r="H136" s="1016"/>
      <c r="I136" s="986"/>
      <c r="K136" s="982"/>
      <c r="L136" s="982"/>
      <c r="M136" s="982"/>
      <c r="N136" s="982"/>
      <c r="O136" s="983"/>
      <c r="P136" s="983"/>
      <c r="Q136" s="986"/>
    </row>
    <row r="137" spans="1:17" hidden="1" x14ac:dyDescent="0.15">
      <c r="A137" s="982"/>
      <c r="B137" s="982"/>
      <c r="C137" s="982"/>
      <c r="D137" s="982"/>
      <c r="E137" s="982"/>
      <c r="F137" s="983"/>
      <c r="G137" s="983"/>
      <c r="H137" s="1016"/>
      <c r="I137" s="986"/>
      <c r="K137" s="982"/>
      <c r="L137" s="982"/>
      <c r="M137" s="982"/>
      <c r="N137" s="982"/>
      <c r="O137" s="983"/>
      <c r="P137" s="983"/>
      <c r="Q137" s="986"/>
    </row>
    <row r="138" spans="1:17" hidden="1" x14ac:dyDescent="0.15">
      <c r="A138" s="982"/>
      <c r="B138" s="982"/>
      <c r="C138" s="982"/>
      <c r="D138" s="982"/>
      <c r="E138" s="982"/>
      <c r="F138" s="983"/>
      <c r="G138" s="983"/>
      <c r="H138" s="1016"/>
      <c r="I138" s="986"/>
      <c r="K138" s="982"/>
      <c r="L138" s="982"/>
      <c r="M138" s="982"/>
      <c r="N138" s="982"/>
      <c r="O138" s="983"/>
      <c r="P138" s="983"/>
      <c r="Q138" s="986"/>
    </row>
    <row r="139" spans="1:17" hidden="1" x14ac:dyDescent="0.15">
      <c r="A139" s="982"/>
      <c r="B139" s="982"/>
      <c r="C139" s="982"/>
      <c r="D139" s="982"/>
      <c r="E139" s="982"/>
      <c r="F139" s="983"/>
      <c r="G139" s="983"/>
      <c r="H139" s="1016"/>
      <c r="I139" s="986"/>
      <c r="K139" s="982"/>
      <c r="L139" s="982"/>
      <c r="M139" s="982"/>
      <c r="N139" s="982"/>
      <c r="O139" s="983"/>
      <c r="P139" s="983"/>
      <c r="Q139" s="986"/>
    </row>
    <row r="140" spans="1:17" hidden="1" x14ac:dyDescent="0.15">
      <c r="A140" s="982"/>
      <c r="B140" s="982"/>
      <c r="C140" s="982"/>
      <c r="D140" s="982"/>
      <c r="E140" s="982"/>
      <c r="F140" s="983"/>
      <c r="G140" s="983"/>
      <c r="H140" s="1016"/>
      <c r="I140" s="986"/>
      <c r="K140" s="982"/>
      <c r="L140" s="982"/>
      <c r="M140" s="982"/>
      <c r="N140" s="982"/>
      <c r="O140" s="983"/>
      <c r="P140" s="983"/>
      <c r="Q140" s="986"/>
    </row>
    <row r="141" spans="1:17" hidden="1" x14ac:dyDescent="0.15">
      <c r="A141" s="982"/>
      <c r="B141" s="982"/>
      <c r="C141" s="982"/>
      <c r="D141" s="982"/>
      <c r="E141" s="982"/>
      <c r="F141" s="983"/>
      <c r="G141" s="983"/>
      <c r="H141" s="1016"/>
      <c r="I141" s="986"/>
      <c r="K141" s="982"/>
      <c r="L141" s="982"/>
      <c r="M141" s="982"/>
      <c r="N141" s="982"/>
      <c r="O141" s="983"/>
      <c r="P141" s="983"/>
      <c r="Q141" s="986"/>
    </row>
    <row r="142" spans="1:17" hidden="1" x14ac:dyDescent="0.15">
      <c r="A142" s="982"/>
      <c r="B142" s="982"/>
      <c r="C142" s="982"/>
      <c r="D142" s="982"/>
      <c r="E142" s="982"/>
      <c r="F142" s="983"/>
      <c r="G142" s="983"/>
      <c r="H142" s="1016"/>
      <c r="I142" s="986"/>
      <c r="K142" s="982"/>
      <c r="L142" s="982"/>
      <c r="M142" s="982"/>
      <c r="N142" s="982"/>
      <c r="O142" s="983"/>
      <c r="P142" s="983"/>
      <c r="Q142" s="986"/>
    </row>
    <row r="143" spans="1:17" hidden="1" x14ac:dyDescent="0.15">
      <c r="A143" s="982"/>
      <c r="B143" s="982"/>
      <c r="C143" s="982"/>
      <c r="D143" s="982"/>
      <c r="E143" s="982"/>
      <c r="F143" s="983"/>
      <c r="G143" s="983"/>
      <c r="H143" s="1016"/>
      <c r="I143" s="986"/>
      <c r="K143" s="982"/>
      <c r="L143" s="982"/>
      <c r="M143" s="982"/>
      <c r="N143" s="982"/>
      <c r="O143" s="983"/>
      <c r="P143" s="983"/>
      <c r="Q143" s="986"/>
    </row>
    <row r="144" spans="1:17" hidden="1" x14ac:dyDescent="0.15">
      <c r="A144" s="982"/>
      <c r="B144" s="982"/>
      <c r="C144" s="982"/>
      <c r="D144" s="982"/>
      <c r="E144" s="982"/>
      <c r="F144" s="983"/>
      <c r="G144" s="983"/>
      <c r="H144" s="1016"/>
      <c r="I144" s="986"/>
      <c r="K144" s="982"/>
      <c r="L144" s="982"/>
      <c r="M144" s="982"/>
      <c r="N144" s="982"/>
      <c r="O144" s="983"/>
      <c r="P144" s="983"/>
      <c r="Q144" s="986"/>
    </row>
    <row r="145" spans="1:17" hidden="1" x14ac:dyDescent="0.15">
      <c r="A145" s="982"/>
      <c r="B145" s="982"/>
      <c r="C145" s="982"/>
      <c r="D145" s="982"/>
      <c r="E145" s="982"/>
      <c r="F145" s="983"/>
      <c r="G145" s="983"/>
      <c r="H145" s="1016"/>
      <c r="I145" s="986"/>
      <c r="K145" s="982"/>
      <c r="L145" s="982"/>
      <c r="M145" s="982"/>
      <c r="N145" s="982"/>
      <c r="O145" s="983"/>
      <c r="P145" s="983"/>
      <c r="Q145" s="986"/>
    </row>
    <row r="146" spans="1:17" hidden="1" x14ac:dyDescent="0.15">
      <c r="A146" s="982"/>
      <c r="B146" s="982"/>
      <c r="C146" s="982"/>
      <c r="D146" s="982"/>
      <c r="E146" s="982"/>
      <c r="F146" s="983"/>
      <c r="G146" s="983"/>
      <c r="H146" s="1016"/>
      <c r="I146" s="986"/>
      <c r="K146" s="982"/>
      <c r="L146" s="982"/>
      <c r="M146" s="982"/>
      <c r="N146" s="982"/>
      <c r="O146" s="983"/>
      <c r="P146" s="983"/>
      <c r="Q146" s="986"/>
    </row>
    <row r="147" spans="1:17" hidden="1" x14ac:dyDescent="0.15">
      <c r="A147" s="982"/>
      <c r="B147" s="982"/>
      <c r="C147" s="982"/>
      <c r="D147" s="982"/>
      <c r="E147" s="982"/>
      <c r="F147" s="983"/>
      <c r="G147" s="983"/>
      <c r="H147" s="1016"/>
      <c r="I147" s="986"/>
      <c r="K147" s="982"/>
      <c r="L147" s="982"/>
      <c r="M147" s="982"/>
      <c r="N147" s="982"/>
      <c r="O147" s="983"/>
      <c r="P147" s="983"/>
      <c r="Q147" s="986"/>
    </row>
    <row r="148" spans="1:17" hidden="1" x14ac:dyDescent="0.15">
      <c r="A148" s="982"/>
      <c r="B148" s="982"/>
      <c r="C148" s="982"/>
      <c r="D148" s="982"/>
      <c r="E148" s="982"/>
      <c r="F148" s="983"/>
      <c r="G148" s="983"/>
      <c r="H148" s="1016"/>
      <c r="I148" s="986"/>
      <c r="K148" s="982"/>
      <c r="L148" s="982"/>
      <c r="M148" s="982"/>
      <c r="N148" s="982"/>
      <c r="O148" s="983"/>
      <c r="P148" s="983"/>
      <c r="Q148" s="986"/>
    </row>
    <row r="149" spans="1:17" hidden="1" x14ac:dyDescent="0.15">
      <c r="A149" s="982"/>
      <c r="B149" s="982"/>
      <c r="C149" s="982"/>
      <c r="D149" s="982"/>
      <c r="E149" s="982"/>
      <c r="F149" s="983"/>
      <c r="G149" s="983"/>
      <c r="H149" s="1016"/>
      <c r="I149" s="986"/>
      <c r="K149" s="982"/>
      <c r="L149" s="982"/>
      <c r="M149" s="982"/>
      <c r="N149" s="982"/>
      <c r="O149" s="983"/>
      <c r="P149" s="983"/>
      <c r="Q149" s="986"/>
    </row>
    <row r="150" spans="1:17" hidden="1" x14ac:dyDescent="0.15">
      <c r="A150" s="982"/>
      <c r="B150" s="982"/>
      <c r="C150" s="982"/>
      <c r="D150" s="982"/>
      <c r="E150" s="982"/>
      <c r="F150" s="983"/>
      <c r="G150" s="983"/>
      <c r="H150" s="1016"/>
      <c r="I150" s="986"/>
      <c r="K150" s="982"/>
      <c r="L150" s="982"/>
      <c r="M150" s="982"/>
      <c r="N150" s="982"/>
      <c r="O150" s="983"/>
      <c r="P150" s="983"/>
      <c r="Q150" s="986"/>
    </row>
    <row r="151" spans="1:17" hidden="1" x14ac:dyDescent="0.15">
      <c r="A151" s="982"/>
      <c r="B151" s="982"/>
      <c r="C151" s="982"/>
      <c r="D151" s="982"/>
      <c r="E151" s="982"/>
      <c r="F151" s="983"/>
      <c r="G151" s="983"/>
      <c r="H151" s="1016"/>
      <c r="I151" s="986"/>
      <c r="K151" s="982"/>
      <c r="L151" s="982"/>
      <c r="M151" s="982"/>
      <c r="N151" s="982"/>
      <c r="O151" s="983"/>
      <c r="P151" s="983"/>
      <c r="Q151" s="986"/>
    </row>
    <row r="152" spans="1:17" hidden="1" x14ac:dyDescent="0.15">
      <c r="A152" s="982"/>
      <c r="B152" s="982"/>
      <c r="C152" s="982"/>
      <c r="D152" s="982"/>
      <c r="E152" s="982"/>
      <c r="F152" s="983"/>
      <c r="G152" s="983"/>
      <c r="H152" s="1016"/>
      <c r="I152" s="986"/>
      <c r="K152" s="982"/>
      <c r="L152" s="982"/>
      <c r="M152" s="982"/>
      <c r="N152" s="982"/>
      <c r="O152" s="983"/>
      <c r="P152" s="983"/>
      <c r="Q152" s="986"/>
    </row>
    <row r="153" spans="1:17" hidden="1" x14ac:dyDescent="0.15">
      <c r="A153" s="982"/>
      <c r="B153" s="982"/>
      <c r="C153" s="982"/>
      <c r="D153" s="982"/>
      <c r="E153" s="982"/>
      <c r="F153" s="983"/>
      <c r="G153" s="983"/>
      <c r="H153" s="1016"/>
      <c r="I153" s="986"/>
      <c r="K153" s="982"/>
      <c r="L153" s="982"/>
      <c r="M153" s="982"/>
      <c r="N153" s="982"/>
      <c r="O153" s="983"/>
      <c r="P153" s="983"/>
      <c r="Q153" s="986"/>
    </row>
    <row r="154" spans="1:17" hidden="1" x14ac:dyDescent="0.15">
      <c r="A154" s="982"/>
      <c r="B154" s="982"/>
      <c r="C154" s="982"/>
      <c r="D154" s="982"/>
      <c r="E154" s="982"/>
      <c r="F154" s="983"/>
      <c r="G154" s="983"/>
      <c r="H154" s="1016"/>
      <c r="I154" s="986"/>
      <c r="K154" s="982"/>
      <c r="L154" s="982"/>
      <c r="M154" s="982"/>
      <c r="N154" s="982"/>
      <c r="O154" s="983"/>
      <c r="P154" s="983"/>
      <c r="Q154" s="986"/>
    </row>
    <row r="155" spans="1:17" hidden="1" x14ac:dyDescent="0.15">
      <c r="A155" s="982"/>
      <c r="B155" s="982"/>
      <c r="C155" s="982"/>
      <c r="D155" s="982"/>
      <c r="E155" s="982"/>
      <c r="F155" s="983"/>
      <c r="G155" s="983"/>
      <c r="H155" s="1016"/>
      <c r="I155" s="986"/>
      <c r="K155" s="982"/>
      <c r="L155" s="982"/>
      <c r="M155" s="982"/>
      <c r="N155" s="982"/>
      <c r="O155" s="983"/>
      <c r="P155" s="983"/>
      <c r="Q155" s="986"/>
    </row>
    <row r="156" spans="1:17" hidden="1" x14ac:dyDescent="0.15">
      <c r="A156" s="982"/>
      <c r="B156" s="982"/>
      <c r="C156" s="982"/>
      <c r="D156" s="982"/>
      <c r="E156" s="982"/>
      <c r="F156" s="983"/>
      <c r="G156" s="983"/>
      <c r="H156" s="1016"/>
      <c r="I156" s="986"/>
      <c r="K156" s="982"/>
      <c r="L156" s="982"/>
      <c r="M156" s="982"/>
      <c r="N156" s="982"/>
      <c r="O156" s="983"/>
      <c r="P156" s="983"/>
      <c r="Q156" s="986"/>
    </row>
    <row r="157" spans="1:17" hidden="1" x14ac:dyDescent="0.15">
      <c r="A157" s="982"/>
      <c r="B157" s="982"/>
      <c r="C157" s="982"/>
      <c r="D157" s="982"/>
      <c r="E157" s="982"/>
      <c r="F157" s="983"/>
      <c r="G157" s="983"/>
      <c r="H157" s="1016"/>
      <c r="I157" s="986"/>
      <c r="K157" s="982"/>
      <c r="L157" s="982"/>
      <c r="M157" s="982"/>
      <c r="N157" s="982"/>
      <c r="O157" s="983"/>
      <c r="P157" s="983"/>
      <c r="Q157" s="986"/>
    </row>
    <row r="158" spans="1:17" hidden="1" x14ac:dyDescent="0.15">
      <c r="A158" s="982"/>
      <c r="B158" s="982"/>
      <c r="C158" s="982"/>
      <c r="D158" s="982"/>
      <c r="E158" s="982"/>
      <c r="F158" s="983"/>
      <c r="G158" s="983"/>
      <c r="H158" s="1016"/>
      <c r="I158" s="986"/>
      <c r="K158" s="982"/>
      <c r="L158" s="982"/>
      <c r="M158" s="982"/>
      <c r="N158" s="982"/>
      <c r="O158" s="983"/>
      <c r="P158" s="983"/>
      <c r="Q158" s="986"/>
    </row>
    <row r="159" spans="1:17" hidden="1" x14ac:dyDescent="0.15">
      <c r="A159" s="982"/>
      <c r="B159" s="982"/>
      <c r="C159" s="982"/>
      <c r="D159" s="982"/>
      <c r="E159" s="982"/>
      <c r="F159" s="983"/>
      <c r="G159" s="983"/>
      <c r="H159" s="1016"/>
      <c r="I159" s="986"/>
      <c r="K159" s="982"/>
      <c r="L159" s="982"/>
      <c r="M159" s="982"/>
      <c r="N159" s="982"/>
      <c r="O159" s="983"/>
      <c r="P159" s="983"/>
      <c r="Q159" s="986"/>
    </row>
    <row r="160" spans="1:17" hidden="1" x14ac:dyDescent="0.15">
      <c r="A160" s="982"/>
      <c r="B160" s="982"/>
      <c r="C160" s="982"/>
      <c r="D160" s="982"/>
      <c r="E160" s="982"/>
      <c r="F160" s="983"/>
      <c r="G160" s="983"/>
      <c r="H160" s="1016"/>
      <c r="I160" s="986"/>
      <c r="K160" s="982"/>
      <c r="L160" s="982"/>
      <c r="M160" s="982"/>
      <c r="N160" s="982"/>
      <c r="O160" s="983"/>
      <c r="P160" s="983"/>
      <c r="Q160" s="986"/>
    </row>
    <row r="161" spans="1:17" hidden="1" x14ac:dyDescent="0.15">
      <c r="A161" s="982"/>
      <c r="B161" s="982"/>
      <c r="C161" s="982"/>
      <c r="D161" s="982"/>
      <c r="E161" s="982"/>
      <c r="F161" s="983"/>
      <c r="G161" s="983"/>
      <c r="H161" s="1016"/>
      <c r="I161" s="986"/>
      <c r="K161" s="982"/>
      <c r="L161" s="982"/>
      <c r="M161" s="982"/>
      <c r="N161" s="982"/>
      <c r="O161" s="983"/>
      <c r="P161" s="983"/>
      <c r="Q161" s="986"/>
    </row>
    <row r="162" spans="1:17" hidden="1" x14ac:dyDescent="0.15">
      <c r="A162" s="982"/>
      <c r="B162" s="982"/>
      <c r="C162" s="982"/>
      <c r="D162" s="982"/>
      <c r="E162" s="982"/>
      <c r="F162" s="983"/>
      <c r="G162" s="983"/>
      <c r="H162" s="1016"/>
      <c r="I162" s="986"/>
      <c r="K162" s="982"/>
      <c r="L162" s="982"/>
      <c r="M162" s="982"/>
      <c r="N162" s="982"/>
      <c r="O162" s="983"/>
      <c r="P162" s="983"/>
      <c r="Q162" s="986"/>
    </row>
    <row r="163" spans="1:17" hidden="1" x14ac:dyDescent="0.15">
      <c r="A163" s="982"/>
      <c r="B163" s="982"/>
      <c r="C163" s="982"/>
      <c r="D163" s="982"/>
      <c r="E163" s="982"/>
      <c r="F163" s="983"/>
      <c r="G163" s="983"/>
      <c r="H163" s="1016"/>
      <c r="I163" s="986"/>
      <c r="K163" s="982"/>
      <c r="L163" s="982"/>
      <c r="M163" s="982"/>
      <c r="N163" s="982"/>
      <c r="O163" s="983"/>
      <c r="P163" s="983"/>
      <c r="Q163" s="986"/>
    </row>
    <row r="164" spans="1:17" hidden="1" x14ac:dyDescent="0.15">
      <c r="A164" s="982"/>
      <c r="B164" s="982"/>
      <c r="C164" s="982"/>
      <c r="D164" s="982"/>
      <c r="E164" s="982"/>
      <c r="F164" s="983"/>
      <c r="G164" s="983"/>
      <c r="H164" s="1016"/>
      <c r="I164" s="986"/>
      <c r="K164" s="982"/>
      <c r="L164" s="982"/>
      <c r="M164" s="982"/>
      <c r="N164" s="982"/>
      <c r="O164" s="983"/>
      <c r="P164" s="983"/>
      <c r="Q164" s="986"/>
    </row>
    <row r="165" spans="1:17" hidden="1" x14ac:dyDescent="0.15">
      <c r="A165" s="982"/>
      <c r="B165" s="982"/>
      <c r="C165" s="982"/>
      <c r="D165" s="982"/>
      <c r="E165" s="982"/>
      <c r="F165" s="983"/>
      <c r="G165" s="983"/>
      <c r="H165" s="1016"/>
      <c r="I165" s="986"/>
      <c r="K165" s="982"/>
      <c r="L165" s="982"/>
      <c r="M165" s="982"/>
      <c r="N165" s="982"/>
      <c r="O165" s="983"/>
      <c r="P165" s="983"/>
      <c r="Q165" s="986"/>
    </row>
    <row r="166" spans="1:17" hidden="1" x14ac:dyDescent="0.15">
      <c r="A166" s="982"/>
      <c r="B166" s="982"/>
      <c r="C166" s="982"/>
      <c r="D166" s="982"/>
      <c r="E166" s="982"/>
      <c r="F166" s="983"/>
      <c r="G166" s="983"/>
      <c r="H166" s="1016"/>
      <c r="I166" s="986"/>
      <c r="K166" s="982"/>
      <c r="L166" s="982"/>
      <c r="M166" s="982"/>
      <c r="N166" s="982"/>
      <c r="O166" s="983"/>
      <c r="P166" s="983"/>
      <c r="Q166" s="986"/>
    </row>
    <row r="167" spans="1:17" hidden="1" x14ac:dyDescent="0.15">
      <c r="A167" s="982"/>
      <c r="B167" s="982"/>
      <c r="C167" s="982"/>
      <c r="D167" s="982"/>
      <c r="E167" s="982"/>
      <c r="F167" s="983"/>
      <c r="G167" s="983"/>
      <c r="H167" s="1016"/>
      <c r="I167" s="986"/>
      <c r="K167" s="982"/>
      <c r="L167" s="982"/>
      <c r="M167" s="982"/>
      <c r="N167" s="982"/>
      <c r="O167" s="983"/>
      <c r="P167" s="983"/>
      <c r="Q167" s="986"/>
    </row>
    <row r="168" spans="1:17" hidden="1" x14ac:dyDescent="0.15">
      <c r="A168" s="982"/>
      <c r="B168" s="982"/>
      <c r="C168" s="982"/>
      <c r="D168" s="982"/>
      <c r="E168" s="982"/>
      <c r="F168" s="983"/>
      <c r="G168" s="983"/>
      <c r="H168" s="1016"/>
      <c r="I168" s="986"/>
      <c r="K168" s="982"/>
      <c r="L168" s="982"/>
      <c r="M168" s="982"/>
      <c r="N168" s="982"/>
      <c r="O168" s="983"/>
      <c r="P168" s="983"/>
      <c r="Q168" s="986"/>
    </row>
    <row r="169" spans="1:17" hidden="1" x14ac:dyDescent="0.15">
      <c r="A169" s="982"/>
      <c r="B169" s="982"/>
      <c r="C169" s="982"/>
      <c r="D169" s="982"/>
      <c r="E169" s="982"/>
      <c r="F169" s="983"/>
      <c r="G169" s="983"/>
      <c r="H169" s="1016"/>
      <c r="I169" s="986"/>
      <c r="K169" s="982"/>
      <c r="L169" s="982"/>
      <c r="M169" s="982"/>
      <c r="N169" s="982"/>
      <c r="O169" s="983"/>
      <c r="P169" s="983"/>
      <c r="Q169" s="986"/>
    </row>
    <row r="170" spans="1:17" hidden="1" x14ac:dyDescent="0.15">
      <c r="A170" s="982"/>
      <c r="B170" s="982"/>
      <c r="C170" s="982"/>
      <c r="D170" s="982"/>
      <c r="E170" s="982"/>
      <c r="F170" s="983"/>
      <c r="G170" s="983"/>
      <c r="H170" s="1016"/>
      <c r="I170" s="986"/>
      <c r="K170" s="982"/>
      <c r="L170" s="982"/>
      <c r="M170" s="982"/>
      <c r="N170" s="982"/>
      <c r="O170" s="983"/>
      <c r="P170" s="983"/>
      <c r="Q170" s="986"/>
    </row>
    <row r="171" spans="1:17" hidden="1" x14ac:dyDescent="0.15">
      <c r="A171" s="982"/>
      <c r="B171" s="982"/>
      <c r="C171" s="982"/>
      <c r="D171" s="982"/>
      <c r="E171" s="982"/>
      <c r="F171" s="983"/>
      <c r="G171" s="983"/>
      <c r="H171" s="1016"/>
      <c r="I171" s="986"/>
      <c r="K171" s="982"/>
      <c r="L171" s="982"/>
      <c r="M171" s="982"/>
      <c r="N171" s="982"/>
      <c r="O171" s="983"/>
      <c r="P171" s="983"/>
      <c r="Q171" s="986"/>
    </row>
    <row r="172" spans="1:17" hidden="1" x14ac:dyDescent="0.15">
      <c r="A172" s="982"/>
      <c r="B172" s="982"/>
      <c r="C172" s="982"/>
      <c r="D172" s="982"/>
      <c r="E172" s="982"/>
      <c r="F172" s="983"/>
      <c r="G172" s="983"/>
      <c r="H172" s="1016"/>
      <c r="I172" s="986"/>
      <c r="K172" s="982"/>
      <c r="L172" s="982"/>
      <c r="M172" s="982"/>
      <c r="N172" s="982"/>
      <c r="O172" s="983"/>
      <c r="P172" s="983"/>
      <c r="Q172" s="986"/>
    </row>
    <row r="173" spans="1:17" hidden="1" x14ac:dyDescent="0.15">
      <c r="A173" s="982"/>
      <c r="B173" s="982"/>
      <c r="C173" s="982"/>
      <c r="D173" s="982"/>
      <c r="E173" s="982"/>
      <c r="F173" s="983"/>
      <c r="G173" s="983"/>
      <c r="H173" s="1016"/>
      <c r="I173" s="986"/>
      <c r="K173" s="982"/>
      <c r="L173" s="982"/>
      <c r="M173" s="982"/>
      <c r="N173" s="982"/>
      <c r="O173" s="983"/>
      <c r="P173" s="983"/>
      <c r="Q173" s="986"/>
    </row>
    <row r="174" spans="1:17" hidden="1" x14ac:dyDescent="0.15">
      <c r="A174" s="982"/>
      <c r="B174" s="982"/>
      <c r="C174" s="982"/>
      <c r="D174" s="982"/>
      <c r="E174" s="982"/>
      <c r="F174" s="983"/>
      <c r="G174" s="983"/>
      <c r="H174" s="1016"/>
      <c r="I174" s="986"/>
      <c r="K174" s="982"/>
      <c r="L174" s="982"/>
      <c r="M174" s="982"/>
      <c r="N174" s="982"/>
      <c r="O174" s="983"/>
      <c r="P174" s="983"/>
      <c r="Q174" s="986"/>
    </row>
    <row r="175" spans="1:17" hidden="1" x14ac:dyDescent="0.15">
      <c r="A175" s="982"/>
      <c r="B175" s="982"/>
      <c r="C175" s="982"/>
      <c r="D175" s="982"/>
      <c r="E175" s="982"/>
      <c r="F175" s="983"/>
      <c r="G175" s="983"/>
      <c r="H175" s="1016"/>
      <c r="I175" s="986"/>
      <c r="K175" s="982"/>
      <c r="L175" s="982"/>
      <c r="M175" s="982"/>
      <c r="N175" s="982"/>
      <c r="O175" s="983"/>
      <c r="P175" s="983"/>
      <c r="Q175" s="986"/>
    </row>
    <row r="176" spans="1:17" hidden="1" x14ac:dyDescent="0.15">
      <c r="A176" s="982"/>
      <c r="B176" s="982"/>
      <c r="C176" s="982"/>
      <c r="D176" s="982"/>
      <c r="E176" s="982"/>
      <c r="F176" s="983"/>
      <c r="G176" s="983"/>
      <c r="H176" s="1016"/>
      <c r="I176" s="986"/>
      <c r="K176" s="982"/>
      <c r="L176" s="982"/>
      <c r="M176" s="982"/>
      <c r="N176" s="982"/>
      <c r="O176" s="983"/>
      <c r="P176" s="983"/>
      <c r="Q176" s="986"/>
    </row>
    <row r="177" spans="1:17" hidden="1" x14ac:dyDescent="0.15">
      <c r="A177" s="982"/>
      <c r="B177" s="982"/>
      <c r="C177" s="982"/>
      <c r="D177" s="982"/>
      <c r="E177" s="982"/>
      <c r="F177" s="983"/>
      <c r="G177" s="983"/>
      <c r="H177" s="1016"/>
      <c r="I177" s="986"/>
      <c r="K177" s="982"/>
      <c r="L177" s="982"/>
      <c r="M177" s="982"/>
      <c r="N177" s="982"/>
      <c r="O177" s="983"/>
      <c r="P177" s="983"/>
      <c r="Q177" s="986"/>
    </row>
    <row r="178" spans="1:17" hidden="1" x14ac:dyDescent="0.15">
      <c r="A178" s="982"/>
      <c r="B178" s="982"/>
      <c r="C178" s="982"/>
      <c r="D178" s="982"/>
      <c r="E178" s="982"/>
      <c r="F178" s="983"/>
      <c r="G178" s="983"/>
      <c r="H178" s="1016"/>
      <c r="I178" s="986"/>
      <c r="K178" s="982"/>
      <c r="L178" s="982"/>
      <c r="M178" s="982"/>
      <c r="N178" s="982"/>
      <c r="O178" s="983"/>
      <c r="P178" s="983"/>
      <c r="Q178" s="986"/>
    </row>
    <row r="179" spans="1:17" hidden="1" x14ac:dyDescent="0.15">
      <c r="A179" s="982"/>
      <c r="B179" s="982"/>
      <c r="C179" s="982"/>
      <c r="D179" s="982"/>
      <c r="E179" s="982"/>
      <c r="F179" s="983"/>
      <c r="G179" s="983"/>
      <c r="H179" s="1016"/>
      <c r="I179" s="986"/>
      <c r="K179" s="982"/>
      <c r="L179" s="982"/>
      <c r="M179" s="982"/>
      <c r="N179" s="982"/>
      <c r="O179" s="983"/>
      <c r="P179" s="983"/>
      <c r="Q179" s="986"/>
    </row>
    <row r="180" spans="1:17" hidden="1" x14ac:dyDescent="0.15">
      <c r="A180" s="982"/>
      <c r="B180" s="982"/>
      <c r="C180" s="982"/>
      <c r="D180" s="982"/>
      <c r="E180" s="982"/>
      <c r="F180" s="983"/>
      <c r="G180" s="983"/>
      <c r="H180" s="1016"/>
      <c r="I180" s="986"/>
      <c r="K180" s="982"/>
      <c r="L180" s="982"/>
      <c r="M180" s="982"/>
      <c r="N180" s="982"/>
      <c r="O180" s="983"/>
      <c r="P180" s="983"/>
      <c r="Q180" s="986"/>
    </row>
    <row r="181" spans="1:17" hidden="1" x14ac:dyDescent="0.15">
      <c r="A181" s="982"/>
      <c r="B181" s="982"/>
      <c r="C181" s="982"/>
      <c r="D181" s="982"/>
      <c r="E181" s="982"/>
      <c r="F181" s="983"/>
      <c r="G181" s="983"/>
      <c r="H181" s="1016"/>
      <c r="I181" s="986"/>
      <c r="K181" s="982"/>
      <c r="L181" s="982"/>
      <c r="M181" s="982"/>
      <c r="N181" s="982"/>
      <c r="O181" s="983"/>
      <c r="P181" s="983"/>
      <c r="Q181" s="986"/>
    </row>
    <row r="182" spans="1:17" hidden="1" x14ac:dyDescent="0.15">
      <c r="A182" s="982"/>
      <c r="B182" s="982"/>
      <c r="C182" s="982"/>
      <c r="D182" s="982"/>
      <c r="E182" s="982"/>
      <c r="F182" s="983"/>
      <c r="G182" s="983"/>
      <c r="H182" s="1016"/>
      <c r="I182" s="986"/>
      <c r="K182" s="982"/>
      <c r="L182" s="982"/>
      <c r="M182" s="982"/>
      <c r="N182" s="982"/>
      <c r="O182" s="983"/>
      <c r="P182" s="983"/>
      <c r="Q182" s="986"/>
    </row>
    <row r="183" spans="1:17" hidden="1" x14ac:dyDescent="0.15">
      <c r="A183" s="982"/>
      <c r="B183" s="982"/>
      <c r="C183" s="982"/>
      <c r="D183" s="982"/>
      <c r="E183" s="982"/>
      <c r="F183" s="983"/>
      <c r="G183" s="983"/>
      <c r="H183" s="1016"/>
      <c r="I183" s="986"/>
      <c r="K183" s="982"/>
      <c r="L183" s="982"/>
      <c r="M183" s="982"/>
      <c r="N183" s="982"/>
      <c r="O183" s="983"/>
      <c r="P183" s="983"/>
      <c r="Q183" s="986"/>
    </row>
    <row r="184" spans="1:17" hidden="1" x14ac:dyDescent="0.15">
      <c r="A184" s="982"/>
      <c r="B184" s="982"/>
      <c r="C184" s="982"/>
      <c r="D184" s="982"/>
      <c r="E184" s="982"/>
      <c r="F184" s="983"/>
      <c r="G184" s="983"/>
      <c r="H184" s="1016"/>
      <c r="I184" s="986"/>
      <c r="K184" s="982"/>
      <c r="L184" s="982"/>
      <c r="M184" s="982"/>
      <c r="N184" s="982"/>
      <c r="O184" s="983"/>
      <c r="P184" s="983"/>
      <c r="Q184" s="986"/>
    </row>
    <row r="185" spans="1:17" hidden="1" x14ac:dyDescent="0.15">
      <c r="A185" s="982"/>
      <c r="B185" s="982"/>
      <c r="C185" s="982"/>
      <c r="D185" s="982"/>
      <c r="E185" s="982"/>
      <c r="F185" s="983"/>
      <c r="G185" s="983"/>
      <c r="H185" s="1016"/>
      <c r="I185" s="986"/>
      <c r="K185" s="982"/>
      <c r="L185" s="982"/>
      <c r="M185" s="982"/>
      <c r="N185" s="982"/>
      <c r="O185" s="983"/>
      <c r="P185" s="983"/>
      <c r="Q185" s="986"/>
    </row>
    <row r="186" spans="1:17" hidden="1" x14ac:dyDescent="0.15">
      <c r="A186" s="982"/>
      <c r="B186" s="982"/>
      <c r="C186" s="982"/>
      <c r="D186" s="982"/>
      <c r="E186" s="982"/>
      <c r="F186" s="983"/>
      <c r="G186" s="983"/>
      <c r="H186" s="1016"/>
      <c r="I186" s="986"/>
      <c r="K186" s="982"/>
      <c r="L186" s="982"/>
      <c r="M186" s="982"/>
      <c r="N186" s="982"/>
      <c r="O186" s="983"/>
      <c r="P186" s="983"/>
      <c r="Q186" s="986"/>
    </row>
    <row r="187" spans="1:17" hidden="1" x14ac:dyDescent="0.15">
      <c r="A187" s="982"/>
      <c r="B187" s="982"/>
      <c r="C187" s="982"/>
      <c r="D187" s="982"/>
      <c r="E187" s="982"/>
      <c r="F187" s="983"/>
      <c r="G187" s="983"/>
      <c r="H187" s="1016"/>
      <c r="I187" s="986"/>
      <c r="K187" s="982"/>
      <c r="L187" s="982"/>
      <c r="M187" s="982"/>
      <c r="N187" s="982"/>
      <c r="O187" s="983"/>
      <c r="P187" s="983"/>
      <c r="Q187" s="986"/>
    </row>
    <row r="188" spans="1:17" hidden="1" x14ac:dyDescent="0.15">
      <c r="A188" s="982"/>
      <c r="B188" s="982"/>
      <c r="C188" s="982"/>
      <c r="D188" s="982"/>
      <c r="E188" s="982"/>
      <c r="F188" s="983"/>
      <c r="G188" s="983"/>
      <c r="H188" s="1016"/>
      <c r="I188" s="986"/>
      <c r="K188" s="982"/>
      <c r="L188" s="982"/>
      <c r="M188" s="982"/>
      <c r="N188" s="982"/>
      <c r="O188" s="983"/>
      <c r="P188" s="983"/>
      <c r="Q188" s="986"/>
    </row>
    <row r="189" spans="1:17" hidden="1" x14ac:dyDescent="0.15">
      <c r="A189" s="982"/>
      <c r="B189" s="982"/>
      <c r="C189" s="982"/>
      <c r="D189" s="982"/>
      <c r="E189" s="982"/>
      <c r="F189" s="983"/>
      <c r="G189" s="983"/>
      <c r="H189" s="1016"/>
      <c r="I189" s="986"/>
      <c r="K189" s="982"/>
      <c r="L189" s="982"/>
      <c r="M189" s="982"/>
      <c r="N189" s="982"/>
      <c r="O189" s="983"/>
      <c r="P189" s="983"/>
      <c r="Q189" s="986"/>
    </row>
    <row r="190" spans="1:17" hidden="1" x14ac:dyDescent="0.15">
      <c r="A190" s="982"/>
      <c r="B190" s="982"/>
      <c r="C190" s="982"/>
      <c r="D190" s="982"/>
      <c r="E190" s="982"/>
      <c r="F190" s="983"/>
      <c r="G190" s="983"/>
      <c r="H190" s="1016"/>
      <c r="I190" s="986"/>
      <c r="K190" s="982"/>
      <c r="L190" s="982"/>
      <c r="M190" s="982"/>
      <c r="N190" s="982"/>
      <c r="O190" s="983"/>
      <c r="P190" s="983"/>
      <c r="Q190" s="986"/>
    </row>
    <row r="191" spans="1:17" hidden="1" x14ac:dyDescent="0.15">
      <c r="A191" s="982"/>
      <c r="B191" s="982"/>
      <c r="C191" s="982"/>
      <c r="D191" s="982"/>
      <c r="E191" s="982"/>
      <c r="F191" s="983"/>
      <c r="G191" s="983"/>
      <c r="H191" s="1016"/>
      <c r="I191" s="986"/>
      <c r="K191" s="982"/>
      <c r="L191" s="982"/>
      <c r="M191" s="982"/>
      <c r="N191" s="982"/>
      <c r="O191" s="983"/>
      <c r="P191" s="983"/>
      <c r="Q191" s="986"/>
    </row>
    <row r="192" spans="1:17" hidden="1" x14ac:dyDescent="0.15">
      <c r="A192" s="982"/>
      <c r="B192" s="982"/>
      <c r="C192" s="982"/>
      <c r="D192" s="982"/>
      <c r="E192" s="982"/>
      <c r="F192" s="983"/>
      <c r="G192" s="983"/>
      <c r="H192" s="1016"/>
      <c r="I192" s="986"/>
      <c r="K192" s="982"/>
      <c r="L192" s="982"/>
      <c r="M192" s="982"/>
      <c r="N192" s="982"/>
      <c r="O192" s="983"/>
      <c r="P192" s="983"/>
      <c r="Q192" s="986"/>
    </row>
    <row r="193" spans="1:17" hidden="1" x14ac:dyDescent="0.15">
      <c r="A193" s="982"/>
      <c r="B193" s="982"/>
      <c r="C193" s="982"/>
      <c r="D193" s="982"/>
      <c r="E193" s="982"/>
      <c r="F193" s="983"/>
      <c r="G193" s="983"/>
      <c r="H193" s="1016"/>
      <c r="I193" s="986"/>
      <c r="K193" s="982"/>
      <c r="L193" s="982"/>
      <c r="M193" s="982"/>
      <c r="N193" s="982"/>
      <c r="O193" s="983"/>
      <c r="P193" s="983"/>
      <c r="Q193" s="986"/>
    </row>
    <row r="194" spans="1:17" hidden="1" x14ac:dyDescent="0.15">
      <c r="A194" s="982"/>
      <c r="B194" s="982"/>
      <c r="C194" s="982"/>
      <c r="D194" s="982"/>
      <c r="E194" s="982"/>
      <c r="F194" s="983"/>
      <c r="G194" s="983"/>
      <c r="H194" s="1016"/>
      <c r="I194" s="986"/>
      <c r="K194" s="982"/>
      <c r="L194" s="982"/>
      <c r="M194" s="982"/>
      <c r="N194" s="982"/>
      <c r="O194" s="983"/>
      <c r="P194" s="983"/>
      <c r="Q194" s="986"/>
    </row>
    <row r="195" spans="1:17" hidden="1" x14ac:dyDescent="0.15">
      <c r="A195" s="982"/>
      <c r="B195" s="982"/>
      <c r="C195" s="982"/>
      <c r="D195" s="982"/>
      <c r="E195" s="982"/>
      <c r="F195" s="983"/>
      <c r="G195" s="983"/>
      <c r="H195" s="1016"/>
      <c r="I195" s="986"/>
      <c r="K195" s="982"/>
      <c r="L195" s="982"/>
      <c r="M195" s="982"/>
      <c r="N195" s="982"/>
      <c r="O195" s="983"/>
      <c r="P195" s="983"/>
      <c r="Q195" s="986"/>
    </row>
    <row r="196" spans="1:17" hidden="1" x14ac:dyDescent="0.15">
      <c r="A196" s="982"/>
      <c r="B196" s="982"/>
      <c r="C196" s="982"/>
      <c r="D196" s="982"/>
      <c r="E196" s="982"/>
      <c r="F196" s="983"/>
      <c r="G196" s="983"/>
      <c r="H196" s="1016"/>
      <c r="I196" s="986"/>
      <c r="K196" s="982"/>
      <c r="L196" s="982"/>
      <c r="M196" s="982"/>
      <c r="N196" s="982"/>
      <c r="O196" s="983"/>
      <c r="P196" s="983"/>
      <c r="Q196" s="986"/>
    </row>
    <row r="197" spans="1:17" hidden="1" x14ac:dyDescent="0.15">
      <c r="A197" s="982"/>
      <c r="B197" s="982"/>
      <c r="C197" s="982"/>
      <c r="D197" s="982"/>
      <c r="E197" s="982"/>
      <c r="F197" s="983"/>
      <c r="G197" s="983"/>
      <c r="H197" s="1016"/>
      <c r="I197" s="986"/>
      <c r="K197" s="982"/>
      <c r="L197" s="982"/>
      <c r="M197" s="982"/>
      <c r="N197" s="982"/>
      <c r="O197" s="983"/>
      <c r="P197" s="983"/>
      <c r="Q197" s="986"/>
    </row>
    <row r="198" spans="1:17" hidden="1" x14ac:dyDescent="0.15">
      <c r="A198" s="982"/>
      <c r="B198" s="982"/>
      <c r="C198" s="982"/>
      <c r="D198" s="982"/>
      <c r="E198" s="982"/>
      <c r="F198" s="983"/>
      <c r="G198" s="983"/>
      <c r="H198" s="1016"/>
      <c r="I198" s="986"/>
      <c r="K198" s="982"/>
      <c r="L198" s="982"/>
      <c r="M198" s="982"/>
      <c r="N198" s="982"/>
      <c r="O198" s="983"/>
      <c r="P198" s="983"/>
      <c r="Q198" s="986"/>
    </row>
    <row r="199" spans="1:17" hidden="1" x14ac:dyDescent="0.15">
      <c r="A199" s="982"/>
      <c r="B199" s="982"/>
      <c r="C199" s="982"/>
      <c r="D199" s="982"/>
      <c r="E199" s="982"/>
      <c r="F199" s="983"/>
      <c r="G199" s="983"/>
      <c r="H199" s="1016"/>
      <c r="I199" s="986"/>
      <c r="K199" s="982"/>
      <c r="L199" s="982"/>
      <c r="M199" s="982"/>
      <c r="N199" s="982"/>
      <c r="O199" s="983"/>
      <c r="P199" s="983"/>
      <c r="Q199" s="986"/>
    </row>
    <row r="200" spans="1:17" hidden="1" x14ac:dyDescent="0.15">
      <c r="A200" s="982"/>
      <c r="B200" s="982"/>
      <c r="C200" s="982"/>
      <c r="D200" s="982"/>
      <c r="E200" s="982"/>
      <c r="F200" s="983"/>
      <c r="G200" s="983"/>
      <c r="H200" s="1016"/>
      <c r="I200" s="986"/>
    </row>
    <row r="201" spans="1:17" hidden="1" x14ac:dyDescent="0.15">
      <c r="A201" s="982"/>
      <c r="B201" s="982"/>
      <c r="C201" s="982"/>
      <c r="D201" s="982"/>
      <c r="E201" s="982"/>
      <c r="F201" s="983"/>
      <c r="G201" s="983"/>
      <c r="H201" s="1016"/>
      <c r="I201" s="986"/>
    </row>
    <row r="202" spans="1:17" hidden="1" x14ac:dyDescent="0.15">
      <c r="A202" s="982"/>
      <c r="B202" s="982"/>
      <c r="C202" s="982"/>
      <c r="D202" s="982"/>
      <c r="E202" s="982"/>
      <c r="F202" s="983"/>
      <c r="G202" s="983"/>
      <c r="H202" s="1016"/>
      <c r="I202" s="986"/>
    </row>
    <row r="203" spans="1:17" hidden="1" x14ac:dyDescent="0.15">
      <c r="A203" s="982"/>
      <c r="B203" s="982"/>
      <c r="C203" s="982"/>
      <c r="D203" s="982"/>
      <c r="E203" s="982"/>
      <c r="F203" s="983"/>
      <c r="G203" s="983"/>
      <c r="H203" s="1016"/>
      <c r="I203" s="986"/>
    </row>
    <row r="204" spans="1:17" hidden="1" x14ac:dyDescent="0.15">
      <c r="A204" s="982"/>
      <c r="B204" s="982"/>
      <c r="C204" s="982"/>
      <c r="D204" s="982"/>
      <c r="E204" s="982"/>
      <c r="F204" s="983"/>
      <c r="G204" s="983"/>
      <c r="H204" s="1016"/>
      <c r="I204" s="986"/>
    </row>
    <row r="205" spans="1:17" hidden="1" x14ac:dyDescent="0.15">
      <c r="A205" s="982"/>
      <c r="B205" s="982"/>
      <c r="C205" s="982"/>
      <c r="D205" s="982"/>
      <c r="E205" s="982"/>
      <c r="F205" s="983"/>
      <c r="G205" s="983"/>
      <c r="H205" s="1016"/>
      <c r="I205" s="986"/>
    </row>
    <row r="206" spans="1:17" hidden="1" x14ac:dyDescent="0.15">
      <c r="A206" s="982"/>
      <c r="B206" s="982"/>
      <c r="C206" s="982"/>
      <c r="D206" s="982"/>
      <c r="E206" s="982"/>
      <c r="F206" s="983"/>
      <c r="G206" s="983"/>
      <c r="H206" s="1016"/>
      <c r="I206" s="986"/>
    </row>
    <row r="207" spans="1:17" hidden="1" x14ac:dyDescent="0.15">
      <c r="A207" s="982"/>
      <c r="B207" s="982"/>
      <c r="C207" s="982"/>
      <c r="D207" s="982"/>
      <c r="E207" s="982"/>
      <c r="F207" s="983"/>
      <c r="G207" s="983"/>
      <c r="H207" s="1016"/>
      <c r="I207" s="986"/>
    </row>
    <row r="208" spans="1:17" hidden="1" x14ac:dyDescent="0.15">
      <c r="A208" s="982"/>
      <c r="B208" s="982"/>
      <c r="C208" s="982"/>
      <c r="D208" s="982"/>
      <c r="E208" s="982"/>
      <c r="F208" s="983"/>
      <c r="G208" s="983"/>
      <c r="H208" s="1016"/>
      <c r="I208" s="986"/>
    </row>
    <row r="209" spans="1:9" hidden="1" x14ac:dyDescent="0.15">
      <c r="A209" s="982"/>
      <c r="B209" s="982"/>
      <c r="C209" s="982"/>
      <c r="D209" s="982"/>
      <c r="E209" s="982"/>
      <c r="F209" s="983"/>
      <c r="G209" s="983"/>
      <c r="H209" s="1016"/>
      <c r="I209" s="986"/>
    </row>
    <row r="210" spans="1:9" hidden="1" x14ac:dyDescent="0.15">
      <c r="A210" s="982"/>
      <c r="B210" s="982"/>
      <c r="C210" s="982"/>
      <c r="D210" s="982"/>
      <c r="E210" s="982"/>
      <c r="F210" s="983"/>
      <c r="G210" s="983"/>
      <c r="H210" s="1016"/>
      <c r="I210" s="986"/>
    </row>
    <row r="211" spans="1:9" hidden="1" x14ac:dyDescent="0.15">
      <c r="A211" s="982"/>
      <c r="B211" s="982"/>
      <c r="C211" s="982"/>
      <c r="D211" s="982"/>
      <c r="E211" s="982"/>
      <c r="F211" s="983"/>
      <c r="G211" s="983"/>
      <c r="H211" s="1016"/>
      <c r="I211" s="986"/>
    </row>
    <row r="212" spans="1:9" hidden="1" x14ac:dyDescent="0.15">
      <c r="A212" s="982"/>
      <c r="B212" s="982"/>
      <c r="C212" s="982"/>
      <c r="D212" s="982"/>
      <c r="E212" s="982"/>
      <c r="F212" s="983"/>
      <c r="G212" s="983"/>
      <c r="H212" s="1016"/>
      <c r="I212" s="986"/>
    </row>
  </sheetData>
  <sheetProtection selectLockedCells="1"/>
  <mergeCells count="1">
    <mergeCell ref="K1:K3"/>
  </mergeCells>
  <phoneticPr fontId="8"/>
  <dataValidations count="2">
    <dataValidation type="list" allowBlank="1" showInputMessage="1" showErrorMessage="1" sqref="D42:D47 M31:M33 M27:M29 D36:D39 D7:D33 D127:D133 M7:M24 M114:M120">
      <formula1>$S$5:$S$17</formula1>
    </dataValidation>
    <dataValidation type="list" allowBlank="1" showInputMessage="1" showErrorMessage="1" sqref="C42:C47 L31:L33 L27:L29 C36:C39 C7:C33 C127:C133 L114:L120 L7:L24">
      <formula1>$U$1:$U$3</formula1>
    </dataValidation>
  </dataValidations>
  <pageMargins left="0.70866141732283472" right="0.70866141732283472" top="0.74803149606299213" bottom="0.74803149606299213" header="0.31496062992125984" footer="0.31496062992125984"/>
  <pageSetup paperSize="9" scale="63"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showGridLines="0" view="pageBreakPreview" zoomScale="120" zoomScaleNormal="100" zoomScaleSheetLayoutView="120" workbookViewId="0">
      <selection activeCell="F15" sqref="F15:G15"/>
    </sheetView>
  </sheetViews>
  <sheetFormatPr defaultColWidth="9" defaultRowHeight="18" customHeight="1" x14ac:dyDescent="0.15"/>
  <cols>
    <col min="1" max="1" width="1.125" style="1" customWidth="1"/>
    <col min="2" max="2" width="1.625" style="1" customWidth="1"/>
    <col min="3" max="8" width="2" style="1" customWidth="1"/>
    <col min="9" max="9" width="8.875" style="1" customWidth="1"/>
    <col min="10" max="10" width="4.625" style="1" customWidth="1"/>
    <col min="11" max="11" width="6.75" style="1" customWidth="1"/>
    <col min="12" max="13" width="11" style="1" customWidth="1"/>
    <col min="14" max="14" width="1" style="1" customWidth="1"/>
    <col min="15" max="16384" width="9" style="1"/>
  </cols>
  <sheetData>
    <row r="1" spans="1:13" ht="18" customHeight="1" x14ac:dyDescent="0.15">
      <c r="B1" s="1038" t="s">
        <v>91</v>
      </c>
      <c r="C1" s="1038"/>
      <c r="D1" s="1038"/>
      <c r="E1" s="1038"/>
      <c r="F1" s="1038"/>
      <c r="G1" s="1038"/>
      <c r="H1" s="1038"/>
      <c r="I1" s="1038"/>
      <c r="J1" s="1038"/>
      <c r="K1" s="1038"/>
      <c r="L1" s="1038"/>
      <c r="M1" s="1038"/>
    </row>
    <row r="2" spans="1:13" ht="18.75" customHeight="1" x14ac:dyDescent="0.2">
      <c r="A2" s="31"/>
      <c r="B2" s="1039" t="s">
        <v>92</v>
      </c>
      <c r="C2" s="1039"/>
      <c r="D2" s="1039"/>
      <c r="E2" s="1039"/>
      <c r="F2" s="1039"/>
      <c r="G2" s="1039"/>
      <c r="H2" s="1039"/>
      <c r="I2" s="1039"/>
      <c r="J2" s="1039"/>
      <c r="K2" s="1039"/>
      <c r="L2" s="1039"/>
      <c r="M2" s="1039"/>
    </row>
    <row r="3" spans="1:13" ht="14.45" customHeight="1" x14ac:dyDescent="0.2">
      <c r="A3" s="58"/>
      <c r="B3" s="1040" t="s">
        <v>93</v>
      </c>
      <c r="C3" s="1040"/>
      <c r="D3" s="1040"/>
      <c r="E3" s="1040"/>
      <c r="F3" s="1040"/>
      <c r="G3" s="1040"/>
      <c r="H3" s="1040"/>
      <c r="I3" s="1040"/>
      <c r="J3" s="1040"/>
      <c r="K3" s="1040"/>
      <c r="L3" s="1040"/>
      <c r="M3" s="1040"/>
    </row>
    <row r="4" spans="1:13" ht="14.45" customHeight="1" x14ac:dyDescent="0.2">
      <c r="A4" s="58"/>
      <c r="B4" s="1040" t="s">
        <v>94</v>
      </c>
      <c r="C4" s="1040"/>
      <c r="D4" s="1040"/>
      <c r="E4" s="1040"/>
      <c r="F4" s="1040"/>
      <c r="G4" s="1040"/>
      <c r="H4" s="1040"/>
      <c r="I4" s="1040"/>
      <c r="J4" s="1040"/>
      <c r="K4" s="1040"/>
      <c r="L4" s="1040"/>
      <c r="M4" s="1040"/>
    </row>
    <row r="5" spans="1:13" ht="15.75" customHeight="1" thickBot="1" x14ac:dyDescent="0.25">
      <c r="A5" s="58"/>
      <c r="B5" s="32"/>
      <c r="C5" s="31"/>
      <c r="D5" s="31"/>
      <c r="E5" s="31"/>
      <c r="F5" s="31"/>
      <c r="G5" s="31"/>
      <c r="H5" s="31"/>
      <c r="I5" s="33"/>
      <c r="J5" s="31"/>
      <c r="K5" s="286"/>
      <c r="L5" s="31"/>
      <c r="M5" s="59" t="s">
        <v>95</v>
      </c>
    </row>
    <row r="6" spans="1:13" ht="12.75" customHeight="1" x14ac:dyDescent="0.15">
      <c r="B6" s="1041" t="s">
        <v>2</v>
      </c>
      <c r="C6" s="1042"/>
      <c r="D6" s="1042"/>
      <c r="E6" s="1042"/>
      <c r="F6" s="1042"/>
      <c r="G6" s="1042"/>
      <c r="H6" s="1042"/>
      <c r="I6" s="1043"/>
      <c r="J6" s="1047" t="s">
        <v>96</v>
      </c>
      <c r="K6" s="1042"/>
      <c r="L6" s="248"/>
      <c r="M6" s="249"/>
    </row>
    <row r="7" spans="1:13" ht="29.25" customHeight="1" thickBot="1" x14ac:dyDescent="0.2">
      <c r="B7" s="1044"/>
      <c r="C7" s="1045"/>
      <c r="D7" s="1045"/>
      <c r="E7" s="1045"/>
      <c r="F7" s="1045"/>
      <c r="G7" s="1045"/>
      <c r="H7" s="1045"/>
      <c r="I7" s="1046"/>
      <c r="J7" s="1048"/>
      <c r="K7" s="1045"/>
      <c r="L7" s="287" t="s">
        <v>97</v>
      </c>
      <c r="M7" s="250" t="s">
        <v>98</v>
      </c>
    </row>
    <row r="8" spans="1:13" ht="16.149999999999999" customHeight="1" x14ac:dyDescent="0.15">
      <c r="A8" s="6"/>
      <c r="B8" s="288" t="s">
        <v>99</v>
      </c>
      <c r="C8" s="289"/>
      <c r="D8" s="290"/>
      <c r="E8" s="290"/>
      <c r="F8" s="290"/>
      <c r="G8" s="290"/>
      <c r="H8" s="290"/>
      <c r="I8" s="291"/>
      <c r="J8" s="1049"/>
      <c r="K8" s="1050"/>
      <c r="L8" s="292"/>
      <c r="M8" s="293"/>
    </row>
    <row r="9" spans="1:13" ht="16.149999999999999" customHeight="1" x14ac:dyDescent="0.15">
      <c r="A9" s="6"/>
      <c r="B9" s="60"/>
      <c r="C9" s="61" t="s">
        <v>100</v>
      </c>
      <c r="D9" s="62"/>
      <c r="E9" s="62"/>
      <c r="F9" s="62"/>
      <c r="G9" s="62"/>
      <c r="H9" s="62"/>
      <c r="I9" s="63"/>
      <c r="J9" s="1051"/>
      <c r="K9" s="1052"/>
      <c r="L9" s="294"/>
      <c r="M9" s="295"/>
    </row>
    <row r="10" spans="1:13" ht="16.149999999999999" customHeight="1" x14ac:dyDescent="0.15">
      <c r="B10" s="64"/>
      <c r="C10" s="65" t="s">
        <v>101</v>
      </c>
      <c r="D10" s="66"/>
      <c r="E10" s="66"/>
      <c r="F10" s="66"/>
      <c r="G10" s="66"/>
      <c r="H10" s="66"/>
      <c r="I10" s="66"/>
      <c r="J10" s="1051"/>
      <c r="K10" s="1052"/>
      <c r="L10" s="294"/>
      <c r="M10" s="295"/>
    </row>
    <row r="11" spans="1:13" s="7" customFormat="1" ht="16.149999999999999" customHeight="1" x14ac:dyDescent="0.15">
      <c r="A11" s="1"/>
      <c r="B11" s="67"/>
      <c r="C11" s="65"/>
      <c r="D11" s="68" t="s">
        <v>102</v>
      </c>
      <c r="E11" s="68"/>
      <c r="F11" s="68"/>
      <c r="G11" s="68"/>
      <c r="H11" s="68"/>
      <c r="I11" s="65"/>
      <c r="J11" s="1051"/>
      <c r="K11" s="1052"/>
      <c r="L11" s="294"/>
      <c r="M11" s="295"/>
    </row>
    <row r="12" spans="1:13" s="7" customFormat="1" ht="16.149999999999999" customHeight="1" x14ac:dyDescent="0.15">
      <c r="A12" s="1"/>
      <c r="B12" s="69"/>
      <c r="C12" s="70"/>
      <c r="D12" s="70" t="s">
        <v>103</v>
      </c>
      <c r="E12" s="70"/>
      <c r="F12" s="70"/>
      <c r="G12" s="70"/>
      <c r="H12" s="70"/>
      <c r="I12" s="71"/>
      <c r="J12" s="1053"/>
      <c r="K12" s="1054"/>
      <c r="L12" s="296"/>
      <c r="M12" s="297"/>
    </row>
    <row r="13" spans="1:13" s="7" customFormat="1" ht="16.149999999999999" customHeight="1" x14ac:dyDescent="0.15">
      <c r="B13" s="72"/>
      <c r="C13" s="73" t="s">
        <v>104</v>
      </c>
      <c r="D13" s="74"/>
      <c r="E13" s="74"/>
      <c r="F13" s="75"/>
      <c r="G13" s="75"/>
      <c r="H13" s="75"/>
      <c r="I13" s="76"/>
      <c r="J13" s="1036"/>
      <c r="K13" s="1037"/>
      <c r="L13" s="298"/>
      <c r="M13" s="299"/>
    </row>
    <row r="14" spans="1:13" s="7" customFormat="1" ht="16.149999999999999" customHeight="1" x14ac:dyDescent="0.15">
      <c r="B14" s="60"/>
      <c r="C14" s="77" t="s">
        <v>105</v>
      </c>
      <c r="D14" s="77"/>
      <c r="E14" s="77"/>
      <c r="F14" s="68"/>
      <c r="G14" s="68"/>
      <c r="H14" s="68"/>
      <c r="I14" s="65"/>
      <c r="J14" s="1061"/>
      <c r="K14" s="1062"/>
      <c r="L14" s="300"/>
      <c r="M14" s="295"/>
    </row>
    <row r="15" spans="1:13" s="7" customFormat="1" ht="16.149999999999999" customHeight="1" x14ac:dyDescent="0.15">
      <c r="B15" s="60"/>
      <c r="C15" s="77"/>
      <c r="D15" s="77" t="s">
        <v>106</v>
      </c>
      <c r="E15" s="68"/>
      <c r="F15" s="68"/>
      <c r="G15" s="68"/>
      <c r="H15" s="68"/>
      <c r="I15" s="65"/>
      <c r="J15" s="1061"/>
      <c r="K15" s="1062"/>
      <c r="L15" s="300"/>
      <c r="M15" s="295"/>
    </row>
    <row r="16" spans="1:13" s="7" customFormat="1" ht="16.149999999999999" customHeight="1" x14ac:dyDescent="0.15">
      <c r="B16" s="60"/>
      <c r="C16" s="77"/>
      <c r="D16" s="77" t="s">
        <v>107</v>
      </c>
      <c r="E16" s="77"/>
      <c r="F16" s="68"/>
      <c r="G16" s="68"/>
      <c r="H16" s="68"/>
      <c r="I16" s="65"/>
      <c r="J16" s="1061"/>
      <c r="K16" s="1062"/>
      <c r="L16" s="300"/>
      <c r="M16" s="295"/>
    </row>
    <row r="17" spans="2:20" s="7" customFormat="1" ht="16.149999999999999" customHeight="1" x14ac:dyDescent="0.15">
      <c r="B17" s="60"/>
      <c r="C17" s="77"/>
      <c r="D17" s="77" t="s">
        <v>108</v>
      </c>
      <c r="E17" s="77"/>
      <c r="F17" s="68"/>
      <c r="G17" s="68"/>
      <c r="H17" s="68"/>
      <c r="I17" s="65"/>
      <c r="J17" s="1061"/>
      <c r="K17" s="1062"/>
      <c r="L17" s="300"/>
      <c r="M17" s="295"/>
    </row>
    <row r="18" spans="2:20" s="7" customFormat="1" ht="16.149999999999999" customHeight="1" x14ac:dyDescent="0.15">
      <c r="B18" s="60"/>
      <c r="C18" s="77"/>
      <c r="D18" s="77" t="s">
        <v>109</v>
      </c>
      <c r="E18" s="77"/>
      <c r="F18" s="68"/>
      <c r="G18" s="78"/>
      <c r="H18" s="68"/>
      <c r="I18" s="65"/>
      <c r="J18" s="1061"/>
      <c r="K18" s="1062"/>
      <c r="L18" s="300"/>
      <c r="M18" s="295"/>
    </row>
    <row r="19" spans="2:20" s="7" customFormat="1" ht="16.149999999999999" customHeight="1" x14ac:dyDescent="0.15">
      <c r="B19" s="60"/>
      <c r="C19" s="77" t="s">
        <v>110</v>
      </c>
      <c r="D19" s="79"/>
      <c r="E19" s="79"/>
      <c r="F19" s="79"/>
      <c r="G19" s="79"/>
      <c r="H19" s="79"/>
      <c r="I19" s="66"/>
      <c r="J19" s="1051"/>
      <c r="K19" s="1052"/>
      <c r="L19" s="300"/>
      <c r="M19" s="301"/>
    </row>
    <row r="20" spans="2:20" s="7" customFormat="1" ht="16.149999999999999" customHeight="1" x14ac:dyDescent="0.15">
      <c r="B20" s="60"/>
      <c r="C20" s="77" t="s">
        <v>111</v>
      </c>
      <c r="D20" s="80"/>
      <c r="E20" s="79"/>
      <c r="F20" s="79"/>
      <c r="G20" s="79"/>
      <c r="H20" s="79"/>
      <c r="I20" s="66"/>
      <c r="J20" s="1051"/>
      <c r="K20" s="1052"/>
      <c r="L20" s="300"/>
      <c r="M20" s="301"/>
    </row>
    <row r="21" spans="2:20" s="7" customFormat="1" ht="16.149999999999999" customHeight="1" x14ac:dyDescent="0.15">
      <c r="B21" s="69"/>
      <c r="C21" s="70" t="s">
        <v>17</v>
      </c>
      <c r="D21" s="81"/>
      <c r="E21" s="81"/>
      <c r="F21" s="82"/>
      <c r="G21" s="82"/>
      <c r="H21" s="82"/>
      <c r="I21" s="83"/>
      <c r="J21" s="1055"/>
      <c r="K21" s="1056"/>
      <c r="L21" s="302"/>
      <c r="M21" s="303"/>
      <c r="N21" s="247"/>
      <c r="O21" s="247"/>
      <c r="P21" s="247"/>
      <c r="Q21" s="37"/>
      <c r="R21" s="37"/>
      <c r="S21" s="37"/>
      <c r="T21" s="37"/>
    </row>
    <row r="22" spans="2:20" s="7" customFormat="1" ht="16.149999999999999" customHeight="1" thickBot="1" x14ac:dyDescent="0.2">
      <c r="B22" s="84"/>
      <c r="C22" s="85" t="s">
        <v>112</v>
      </c>
      <c r="D22" s="86"/>
      <c r="E22" s="87"/>
      <c r="F22" s="87"/>
      <c r="G22" s="88"/>
      <c r="H22" s="87"/>
      <c r="I22" s="89"/>
      <c r="J22" s="1057"/>
      <c r="K22" s="1058"/>
      <c r="L22" s="304"/>
      <c r="M22" s="305"/>
      <c r="N22" s="247"/>
      <c r="O22" s="247"/>
      <c r="P22" s="247"/>
      <c r="Q22" s="37"/>
      <c r="R22" s="37"/>
      <c r="S22" s="37"/>
      <c r="T22" s="37"/>
    </row>
    <row r="23" spans="2:20" s="7" customFormat="1" ht="16.149999999999999" customHeight="1" thickBot="1" x14ac:dyDescent="0.2">
      <c r="B23" s="90" t="s">
        <v>113</v>
      </c>
      <c r="C23" s="91"/>
      <c r="D23" s="92"/>
      <c r="E23" s="92"/>
      <c r="F23" s="93"/>
      <c r="G23" s="93"/>
      <c r="H23" s="93"/>
      <c r="I23" s="94"/>
      <c r="J23" s="1059"/>
      <c r="K23" s="1060"/>
      <c r="L23" s="306"/>
      <c r="M23" s="307"/>
      <c r="N23" s="247"/>
      <c r="O23" s="247"/>
      <c r="P23" s="247"/>
      <c r="Q23" s="37"/>
      <c r="R23" s="37"/>
      <c r="S23" s="37"/>
      <c r="T23" s="37"/>
    </row>
    <row r="24" spans="2:20" s="7" customFormat="1" ht="6.75" customHeight="1" x14ac:dyDescent="0.15">
      <c r="B24" s="308"/>
      <c r="C24" s="309"/>
      <c r="D24" s="309"/>
      <c r="E24" s="309"/>
      <c r="F24" s="309"/>
      <c r="G24" s="309"/>
      <c r="H24" s="309"/>
      <c r="I24" s="309"/>
      <c r="M24" s="247"/>
      <c r="N24" s="247"/>
      <c r="O24" s="247"/>
      <c r="P24" s="247"/>
      <c r="Q24" s="37"/>
      <c r="R24" s="37"/>
      <c r="S24" s="37"/>
      <c r="T24" s="37"/>
    </row>
    <row r="25" spans="2:20" s="7" customFormat="1" ht="15.6" customHeight="1" x14ac:dyDescent="0.15">
      <c r="B25" s="95"/>
      <c r="C25" s="95"/>
      <c r="D25" s="95"/>
      <c r="E25" s="95"/>
      <c r="F25" s="95"/>
      <c r="G25" s="95"/>
      <c r="H25" s="95"/>
      <c r="I25" s="95"/>
      <c r="M25" s="247"/>
      <c r="N25" s="247"/>
      <c r="O25" s="247"/>
      <c r="P25" s="247"/>
      <c r="Q25" s="37"/>
      <c r="R25" s="37"/>
      <c r="S25" s="37"/>
      <c r="T25" s="37"/>
    </row>
    <row r="26" spans="2:20" s="7" customFormat="1" ht="15.6" customHeight="1" x14ac:dyDescent="0.15">
      <c r="B26" s="95"/>
      <c r="C26" s="95"/>
      <c r="D26" s="95"/>
      <c r="E26" s="95"/>
      <c r="F26" s="95"/>
      <c r="G26" s="95"/>
      <c r="H26" s="95"/>
      <c r="I26" s="95"/>
    </row>
    <row r="27" spans="2:20" s="7" customFormat="1" ht="15.6" customHeight="1" x14ac:dyDescent="0.15"/>
    <row r="28" spans="2:20" s="7" customFormat="1" ht="15.6" customHeight="1" x14ac:dyDescent="0.15"/>
    <row r="29" spans="2:20" s="7" customFormat="1" ht="15.6" customHeight="1" x14ac:dyDescent="0.15"/>
    <row r="30" spans="2:20" s="7" customFormat="1" ht="15.6" customHeight="1" x14ac:dyDescent="0.15"/>
    <row r="31" spans="2:20" s="7" customFormat="1" ht="15.6" customHeight="1" x14ac:dyDescent="0.15"/>
    <row r="32" spans="2:20" s="7" customFormat="1" ht="15.6" customHeight="1" x14ac:dyDescent="0.15"/>
    <row r="33" s="7" customFormat="1" ht="15.6" customHeight="1" x14ac:dyDescent="0.15"/>
    <row r="34" s="7" customFormat="1" ht="15.6" customHeight="1" x14ac:dyDescent="0.15"/>
    <row r="35" s="7" customFormat="1" ht="15.6" customHeight="1" x14ac:dyDescent="0.15"/>
    <row r="36" s="7" customFormat="1" ht="15.6" customHeight="1" x14ac:dyDescent="0.15"/>
    <row r="37" s="7" customFormat="1" ht="15.6" customHeight="1" x14ac:dyDescent="0.15"/>
    <row r="38" s="7" customFormat="1" ht="15.6" customHeight="1" x14ac:dyDescent="0.15"/>
    <row r="39" s="7" customFormat="1" ht="15.6" customHeight="1" x14ac:dyDescent="0.15"/>
    <row r="40" s="7" customFormat="1" ht="15.6" customHeight="1" x14ac:dyDescent="0.15"/>
    <row r="41" s="7" customFormat="1" ht="15.6" customHeight="1" x14ac:dyDescent="0.15"/>
    <row r="42" s="7" customFormat="1" ht="15.6" customHeight="1" x14ac:dyDescent="0.15"/>
    <row r="43" s="7" customFormat="1" ht="15.6" customHeight="1" x14ac:dyDescent="0.15"/>
    <row r="44" s="7" customFormat="1" ht="15.6" customHeight="1" x14ac:dyDescent="0.15"/>
    <row r="45" s="7" customFormat="1" ht="15.6" customHeight="1" x14ac:dyDescent="0.15"/>
    <row r="46" s="7" customFormat="1" ht="15.6" customHeight="1" x14ac:dyDescent="0.15"/>
    <row r="47" s="7" customFormat="1" ht="15.6" customHeight="1" x14ac:dyDescent="0.15"/>
    <row r="48" s="7" customFormat="1" ht="15.6" customHeight="1" x14ac:dyDescent="0.15"/>
    <row r="49" spans="2:9" s="7" customFormat="1" ht="15.6" customHeight="1" x14ac:dyDescent="0.15"/>
    <row r="50" spans="2:9" s="7" customFormat="1" ht="15.6" customHeight="1" x14ac:dyDescent="0.15"/>
    <row r="51" spans="2:9" s="7" customFormat="1" ht="15.6" customHeight="1" x14ac:dyDescent="0.15"/>
    <row r="52" spans="2:9" s="7" customFormat="1" ht="15.6" customHeight="1" x14ac:dyDescent="0.15"/>
    <row r="53" spans="2:9" s="7" customFormat="1" ht="15.6" customHeight="1" x14ac:dyDescent="0.15"/>
    <row r="54" spans="2:9" s="7" customFormat="1" ht="15.6" customHeight="1" x14ac:dyDescent="0.15"/>
    <row r="55" spans="2:9" s="7" customFormat="1" ht="15.6" customHeight="1" x14ac:dyDescent="0.15"/>
    <row r="56" spans="2:9" s="7" customFormat="1" ht="15.6" customHeight="1" x14ac:dyDescent="0.15"/>
    <row r="57" spans="2:9" s="7" customFormat="1" ht="21.4" customHeight="1" x14ac:dyDescent="0.15"/>
    <row r="58" spans="2:9" s="7" customFormat="1" ht="4.9000000000000004" customHeight="1" x14ac:dyDescent="0.15"/>
    <row r="59" spans="2:9" s="7" customFormat="1" ht="15.75" customHeight="1" x14ac:dyDescent="0.15">
      <c r="B59" s="28"/>
      <c r="C59" s="28"/>
      <c r="D59" s="28"/>
      <c r="E59" s="28"/>
      <c r="F59" s="28"/>
      <c r="G59" s="28"/>
      <c r="H59" s="28"/>
      <c r="I59" s="28"/>
    </row>
    <row r="60" spans="2:9" s="7" customFormat="1" ht="15.6" customHeight="1" x14ac:dyDescent="0.15">
      <c r="B60" s="6"/>
      <c r="C60" s="6"/>
      <c r="D60" s="6"/>
      <c r="E60" s="6"/>
      <c r="F60" s="6"/>
      <c r="G60" s="6"/>
      <c r="H60" s="6"/>
      <c r="I60" s="6"/>
    </row>
    <row r="61" spans="2:9" s="7" customFormat="1" ht="15.6" customHeight="1" x14ac:dyDescent="0.15">
      <c r="B61" s="1"/>
      <c r="C61" s="1"/>
      <c r="D61" s="1"/>
      <c r="E61" s="1"/>
      <c r="F61" s="1"/>
      <c r="G61" s="1"/>
      <c r="H61" s="1"/>
      <c r="I61" s="1"/>
    </row>
    <row r="62" spans="2:9" s="7" customFormat="1" ht="15.6" customHeight="1" x14ac:dyDescent="0.15">
      <c r="B62" s="1"/>
      <c r="C62" s="1"/>
      <c r="D62" s="1"/>
      <c r="E62" s="1"/>
      <c r="F62" s="1"/>
      <c r="G62" s="1"/>
      <c r="H62" s="1"/>
      <c r="I62" s="1"/>
    </row>
    <row r="63" spans="2:9" s="7" customFormat="1" ht="15.6" customHeight="1" x14ac:dyDescent="0.15"/>
    <row r="64" spans="2:9" s="7" customFormat="1" ht="15.6" customHeight="1" x14ac:dyDescent="0.15"/>
    <row r="65" spans="2:13" s="6" customFormat="1" ht="12.95" customHeight="1" x14ac:dyDescent="0.15">
      <c r="B65" s="7"/>
      <c r="C65" s="7"/>
      <c r="D65" s="7"/>
      <c r="E65" s="7"/>
      <c r="F65" s="7"/>
      <c r="G65" s="7"/>
      <c r="H65" s="7"/>
      <c r="I65" s="7"/>
      <c r="J65" s="7"/>
      <c r="K65" s="7"/>
      <c r="L65" s="7"/>
      <c r="M65" s="7"/>
    </row>
    <row r="66" spans="2:13" ht="18" customHeight="1" x14ac:dyDescent="0.15">
      <c r="B66" s="7"/>
      <c r="C66" s="7"/>
      <c r="D66" s="7"/>
      <c r="E66" s="7"/>
      <c r="F66" s="7"/>
      <c r="G66" s="7"/>
      <c r="H66" s="7"/>
      <c r="I66" s="7"/>
      <c r="J66" s="6"/>
      <c r="K66" s="6"/>
      <c r="L66" s="6"/>
      <c r="M66" s="6"/>
    </row>
    <row r="67" spans="2:13" ht="27" customHeight="1" x14ac:dyDescent="0.15">
      <c r="B67" s="7"/>
      <c r="C67" s="7"/>
      <c r="D67" s="7"/>
      <c r="E67" s="7"/>
      <c r="F67" s="7"/>
      <c r="G67" s="7"/>
      <c r="H67" s="7"/>
      <c r="I67" s="7"/>
    </row>
    <row r="68" spans="2:13" s="7" customFormat="1" ht="18" customHeight="1" x14ac:dyDescent="0.15">
      <c r="J68" s="1"/>
      <c r="K68" s="1"/>
      <c r="L68" s="1"/>
      <c r="M68" s="1"/>
    </row>
    <row r="69" spans="2:13" s="7" customFormat="1" ht="18" customHeight="1" x14ac:dyDescent="0.15"/>
    <row r="70" spans="2:13" s="7" customFormat="1" ht="18" customHeight="1" x14ac:dyDescent="0.15"/>
    <row r="71" spans="2:13" s="7" customFormat="1" ht="18" customHeight="1" x14ac:dyDescent="0.15"/>
    <row r="72" spans="2:13" s="7" customFormat="1" ht="18" customHeight="1" x14ac:dyDescent="0.15"/>
    <row r="73" spans="2:13" s="7" customFormat="1" ht="18" customHeight="1" x14ac:dyDescent="0.15"/>
    <row r="74" spans="2:13" s="7" customFormat="1" ht="18" customHeight="1" x14ac:dyDescent="0.15"/>
    <row r="75" spans="2:13" s="7" customFormat="1" ht="18" customHeight="1" x14ac:dyDescent="0.15"/>
    <row r="76" spans="2:13" s="7" customFormat="1" ht="18" customHeight="1" x14ac:dyDescent="0.15"/>
    <row r="77" spans="2:13" s="7" customFormat="1" ht="18" customHeight="1" x14ac:dyDescent="0.15"/>
    <row r="78" spans="2:13" s="7" customFormat="1" ht="18" customHeight="1" x14ac:dyDescent="0.15"/>
    <row r="79" spans="2:13" s="7" customFormat="1" ht="18" customHeight="1" x14ac:dyDescent="0.15"/>
    <row r="80" spans="2:13" s="7" customFormat="1" ht="18" customHeight="1" x14ac:dyDescent="0.15"/>
    <row r="81" s="7" customFormat="1" ht="18" customHeight="1" x14ac:dyDescent="0.15"/>
    <row r="82" s="7" customFormat="1" ht="18" customHeight="1" x14ac:dyDescent="0.15"/>
    <row r="83" s="7" customFormat="1" ht="18" customHeight="1" x14ac:dyDescent="0.15"/>
    <row r="84" s="7" customFormat="1" ht="18" customHeight="1" x14ac:dyDescent="0.15"/>
    <row r="85" s="7" customFormat="1" ht="18" customHeight="1" x14ac:dyDescent="0.15"/>
    <row r="86" s="7" customFormat="1" ht="18" customHeight="1" x14ac:dyDescent="0.15"/>
    <row r="87" s="7" customFormat="1" ht="18" customHeight="1" x14ac:dyDescent="0.15"/>
    <row r="88" s="7" customFormat="1" ht="18" customHeight="1" x14ac:dyDescent="0.15"/>
    <row r="89" s="7" customFormat="1" ht="18" customHeight="1" x14ac:dyDescent="0.15"/>
    <row r="90" s="7" customFormat="1" ht="18" customHeight="1" x14ac:dyDescent="0.15"/>
    <row r="91" s="7" customFormat="1" ht="18" customHeight="1" x14ac:dyDescent="0.15"/>
    <row r="92" s="7" customFormat="1" ht="18" customHeight="1" x14ac:dyDescent="0.15"/>
    <row r="93" s="7" customFormat="1" ht="18" customHeight="1" x14ac:dyDescent="0.15"/>
    <row r="94" s="7" customFormat="1" ht="18" customHeight="1" x14ac:dyDescent="0.15"/>
    <row r="95" s="7" customFormat="1" ht="18" customHeight="1" x14ac:dyDescent="0.15"/>
    <row r="96" s="7" customFormat="1" ht="18" customHeight="1" x14ac:dyDescent="0.15"/>
    <row r="97" spans="2:13" s="7" customFormat="1" ht="18" customHeight="1" x14ac:dyDescent="0.15"/>
    <row r="98" spans="2:13" s="7" customFormat="1" ht="18" customHeight="1" x14ac:dyDescent="0.15"/>
    <row r="99" spans="2:13" s="28" customFormat="1" ht="18" customHeight="1" x14ac:dyDescent="0.15">
      <c r="B99" s="7"/>
      <c r="C99" s="7"/>
      <c r="D99" s="7"/>
      <c r="E99" s="7"/>
      <c r="F99" s="7"/>
      <c r="G99" s="7"/>
      <c r="H99" s="7"/>
      <c r="I99" s="7"/>
      <c r="J99" s="7"/>
      <c r="K99" s="7"/>
      <c r="L99" s="7"/>
      <c r="M99" s="7"/>
    </row>
    <row r="100" spans="2:13" s="6" customFormat="1" ht="12.95" customHeight="1" x14ac:dyDescent="0.15">
      <c r="B100" s="7"/>
      <c r="C100" s="7"/>
      <c r="D100" s="7"/>
      <c r="E100" s="7"/>
      <c r="F100" s="7"/>
      <c r="G100" s="7"/>
      <c r="H100" s="7"/>
      <c r="I100" s="7"/>
      <c r="J100" s="28"/>
      <c r="K100" s="28"/>
      <c r="L100" s="28"/>
      <c r="M100" s="28"/>
    </row>
    <row r="101" spans="2:13" ht="18" customHeight="1" x14ac:dyDescent="0.15">
      <c r="B101" s="7"/>
      <c r="C101" s="7"/>
      <c r="D101" s="7"/>
      <c r="E101" s="7"/>
      <c r="F101" s="7"/>
      <c r="G101" s="7"/>
      <c r="H101" s="7"/>
      <c r="I101" s="7"/>
      <c r="J101" s="6"/>
      <c r="K101" s="6"/>
      <c r="L101" s="6"/>
      <c r="M101" s="6"/>
    </row>
    <row r="102" spans="2:13" ht="27" customHeight="1" x14ac:dyDescent="0.15">
      <c r="B102" s="7"/>
      <c r="C102" s="7"/>
      <c r="D102" s="7"/>
      <c r="E102" s="7"/>
      <c r="F102" s="7"/>
      <c r="G102" s="7"/>
      <c r="H102" s="7"/>
      <c r="I102" s="7"/>
    </row>
    <row r="103" spans="2:13" s="7" customFormat="1" ht="18" customHeight="1" x14ac:dyDescent="0.15">
      <c r="J103" s="1"/>
      <c r="K103" s="1"/>
      <c r="L103" s="1"/>
      <c r="M103" s="1"/>
    </row>
    <row r="104" spans="2:13" s="7" customFormat="1" ht="18" customHeight="1" x14ac:dyDescent="0.15"/>
    <row r="105" spans="2:13" s="7" customFormat="1" ht="18" customHeight="1" x14ac:dyDescent="0.15"/>
    <row r="106" spans="2:13" s="7" customFormat="1" ht="18" customHeight="1" x14ac:dyDescent="0.15"/>
    <row r="107" spans="2:13" s="7" customFormat="1" ht="18" customHeight="1" x14ac:dyDescent="0.15"/>
    <row r="108" spans="2:13" s="7" customFormat="1" ht="18" customHeight="1" x14ac:dyDescent="0.15"/>
    <row r="109" spans="2:13" s="7" customFormat="1" ht="18" customHeight="1" x14ac:dyDescent="0.15"/>
    <row r="110" spans="2:13" s="7" customFormat="1" ht="18" customHeight="1" x14ac:dyDescent="0.15"/>
    <row r="111" spans="2:13" s="7" customFormat="1" ht="18" customHeight="1" x14ac:dyDescent="0.15"/>
    <row r="112" spans="2:13" s="7" customFormat="1" ht="18" customHeight="1" x14ac:dyDescent="0.15"/>
    <row r="113" spans="2:9" s="7" customFormat="1" ht="18" customHeight="1" x14ac:dyDescent="0.15">
      <c r="B113" s="29"/>
      <c r="C113" s="29"/>
      <c r="D113" s="29"/>
      <c r="E113" s="29"/>
      <c r="F113" s="29"/>
      <c r="G113" s="29"/>
      <c r="H113" s="29"/>
      <c r="I113" s="29"/>
    </row>
    <row r="114" spans="2:9" s="7" customFormat="1" ht="18" customHeight="1" x14ac:dyDescent="0.15">
      <c r="B114" s="6"/>
      <c r="C114" s="6"/>
      <c r="D114" s="6"/>
      <c r="E114" s="6"/>
      <c r="F114" s="6"/>
      <c r="G114" s="6"/>
      <c r="H114" s="6"/>
      <c r="I114" s="6"/>
    </row>
    <row r="115" spans="2:9" s="7" customFormat="1" ht="18" customHeight="1" x14ac:dyDescent="0.15">
      <c r="B115" s="1"/>
      <c r="C115" s="1"/>
      <c r="D115" s="1"/>
      <c r="E115" s="1"/>
      <c r="F115" s="1"/>
      <c r="G115" s="1"/>
      <c r="H115" s="1"/>
      <c r="I115" s="1"/>
    </row>
    <row r="116" spans="2:9" s="7" customFormat="1" ht="18" customHeight="1" x14ac:dyDescent="0.15">
      <c r="B116" s="1"/>
      <c r="C116" s="1"/>
      <c r="D116" s="1"/>
      <c r="E116" s="1"/>
      <c r="F116" s="1"/>
      <c r="G116" s="1"/>
      <c r="H116" s="1"/>
      <c r="I116" s="1"/>
    </row>
    <row r="117" spans="2:9" s="7" customFormat="1" ht="18" customHeight="1" x14ac:dyDescent="0.15"/>
    <row r="118" spans="2:9" s="7" customFormat="1" ht="18" customHeight="1" x14ac:dyDescent="0.15"/>
    <row r="119" spans="2:9" s="7" customFormat="1" ht="18" customHeight="1" x14ac:dyDescent="0.15"/>
    <row r="120" spans="2:9" s="7" customFormat="1" ht="18" customHeight="1" x14ac:dyDescent="0.15"/>
    <row r="121" spans="2:9" s="7" customFormat="1" ht="18" customHeight="1" x14ac:dyDescent="0.15"/>
    <row r="122" spans="2:9" s="7" customFormat="1" ht="18" customHeight="1" x14ac:dyDescent="0.15"/>
    <row r="123" spans="2:9" s="7" customFormat="1" ht="18" customHeight="1" x14ac:dyDescent="0.15"/>
    <row r="124" spans="2:9" s="7" customFormat="1" ht="18" customHeight="1" x14ac:dyDescent="0.15"/>
    <row r="125" spans="2:9" s="7" customFormat="1" ht="18" customHeight="1" x14ac:dyDescent="0.15"/>
    <row r="126" spans="2:9" s="7" customFormat="1" ht="18" customHeight="1" x14ac:dyDescent="0.15"/>
    <row r="127" spans="2:9" s="7" customFormat="1" ht="18" customHeight="1" x14ac:dyDescent="0.15"/>
    <row r="128" spans="2:9" s="7" customFormat="1" ht="18" customHeight="1" x14ac:dyDescent="0.15"/>
    <row r="129" spans="2:13" s="7" customFormat="1" ht="18" customHeight="1" x14ac:dyDescent="0.15"/>
    <row r="130" spans="2:13" s="7" customFormat="1" ht="18" customHeight="1" x14ac:dyDescent="0.15"/>
    <row r="131" spans="2:13" s="7" customFormat="1" ht="18" customHeight="1" x14ac:dyDescent="0.15"/>
    <row r="132" spans="2:13" s="7" customFormat="1" ht="18" customHeight="1" x14ac:dyDescent="0.15"/>
    <row r="133" spans="2:13" s="7" customFormat="1" ht="18" customHeight="1" x14ac:dyDescent="0.15"/>
    <row r="134" spans="2:13" s="7" customFormat="1" ht="18" customHeight="1" x14ac:dyDescent="0.15"/>
    <row r="135" spans="2:13" s="7" customFormat="1" ht="18" customHeight="1" x14ac:dyDescent="0.15"/>
    <row r="136" spans="2:13" s="7" customFormat="1" ht="18" customHeight="1" x14ac:dyDescent="0.15"/>
    <row r="137" spans="2:13" s="7" customFormat="1" ht="18" customHeight="1" x14ac:dyDescent="0.15"/>
    <row r="138" spans="2:13" s="7" customFormat="1" ht="18" customHeight="1" x14ac:dyDescent="0.15"/>
    <row r="139" spans="2:13" s="7" customFormat="1" ht="18" customHeight="1" x14ac:dyDescent="0.15"/>
    <row r="140" spans="2:13" s="7" customFormat="1" ht="18" customHeight="1" x14ac:dyDescent="0.15"/>
    <row r="141" spans="2:13" s="28" customFormat="1" ht="18" customHeight="1" x14ac:dyDescent="0.15">
      <c r="B141" s="7"/>
      <c r="C141" s="7"/>
      <c r="D141" s="7"/>
      <c r="E141" s="7"/>
      <c r="F141" s="7"/>
      <c r="G141" s="7"/>
      <c r="H141" s="7"/>
      <c r="I141" s="7"/>
      <c r="J141" s="7"/>
      <c r="K141" s="7"/>
      <c r="L141" s="7"/>
      <c r="M141" s="7"/>
    </row>
    <row r="142" spans="2:13" s="6" customFormat="1" ht="12.95" customHeight="1" x14ac:dyDescent="0.15">
      <c r="B142" s="7"/>
      <c r="C142" s="7"/>
      <c r="D142" s="7"/>
      <c r="E142" s="7"/>
      <c r="F142" s="7"/>
      <c r="G142" s="7"/>
      <c r="H142" s="7"/>
      <c r="I142" s="7"/>
      <c r="J142" s="28"/>
      <c r="K142" s="28"/>
      <c r="L142" s="28"/>
      <c r="M142" s="28"/>
    </row>
    <row r="143" spans="2:13" ht="18" customHeight="1" x14ac:dyDescent="0.15">
      <c r="B143" s="7"/>
      <c r="C143" s="7"/>
      <c r="D143" s="7"/>
      <c r="E143" s="7"/>
      <c r="F143" s="7"/>
      <c r="G143" s="7"/>
      <c r="H143" s="7"/>
      <c r="I143" s="7"/>
      <c r="J143" s="6"/>
      <c r="K143" s="6"/>
      <c r="L143" s="6"/>
      <c r="M143" s="6"/>
    </row>
    <row r="144" spans="2:13" ht="27" customHeight="1" x14ac:dyDescent="0.15">
      <c r="B144" s="7"/>
      <c r="C144" s="7"/>
      <c r="D144" s="7"/>
      <c r="E144" s="7"/>
      <c r="F144" s="7"/>
      <c r="G144" s="7"/>
      <c r="H144" s="7"/>
      <c r="I144" s="7"/>
    </row>
    <row r="145" spans="10:13" s="7" customFormat="1" ht="14.45" customHeight="1" x14ac:dyDescent="0.15">
      <c r="J145" s="1"/>
      <c r="K145" s="1"/>
      <c r="L145" s="1"/>
      <c r="M145" s="1"/>
    </row>
    <row r="146" spans="10:13" s="7" customFormat="1" ht="14.45" customHeight="1" x14ac:dyDescent="0.15"/>
    <row r="147" spans="10:13" s="7" customFormat="1" ht="14.45" customHeight="1" x14ac:dyDescent="0.15"/>
    <row r="148" spans="10:13" s="7" customFormat="1" ht="14.45" customHeight="1" x14ac:dyDescent="0.15"/>
    <row r="149" spans="10:13" s="7" customFormat="1" ht="14.45" customHeight="1" x14ac:dyDescent="0.15"/>
    <row r="150" spans="10:13" s="7" customFormat="1" ht="14.45" customHeight="1" x14ac:dyDescent="0.15"/>
    <row r="151" spans="10:13" s="7" customFormat="1" ht="14.45" customHeight="1" x14ac:dyDescent="0.15"/>
    <row r="152" spans="10:13" s="7" customFormat="1" ht="14.45" customHeight="1" x14ac:dyDescent="0.15"/>
    <row r="153" spans="10:13" s="7" customFormat="1" ht="14.45" customHeight="1" x14ac:dyDescent="0.15"/>
    <row r="154" spans="10:13" s="7" customFormat="1" ht="14.45" customHeight="1" x14ac:dyDescent="0.15"/>
    <row r="155" spans="10:13" s="7" customFormat="1" ht="14.45" customHeight="1" x14ac:dyDescent="0.15"/>
    <row r="156" spans="10:13" s="7" customFormat="1" ht="14.45" customHeight="1" x14ac:dyDescent="0.15"/>
    <row r="157" spans="10:13" s="7" customFormat="1" ht="14.45" customHeight="1" x14ac:dyDescent="0.15"/>
    <row r="158" spans="10:13" s="7" customFormat="1" ht="14.45" customHeight="1" x14ac:dyDescent="0.15"/>
    <row r="159" spans="10:13" s="7" customFormat="1" ht="14.45" customHeight="1" x14ac:dyDescent="0.15"/>
    <row r="160" spans="10:13" s="7" customFormat="1" ht="14.45" customHeight="1" x14ac:dyDescent="0.15"/>
    <row r="161" spans="2:9" s="7" customFormat="1" ht="14.45" customHeight="1" x14ac:dyDescent="0.15"/>
    <row r="162" spans="2:9" s="7" customFormat="1" ht="14.45" customHeight="1" x14ac:dyDescent="0.15"/>
    <row r="163" spans="2:9" s="7" customFormat="1" ht="14.45" customHeight="1" x14ac:dyDescent="0.15"/>
    <row r="164" spans="2:9" s="7" customFormat="1" ht="14.45" customHeight="1" x14ac:dyDescent="0.15"/>
    <row r="165" spans="2:9" s="7" customFormat="1" ht="14.45" customHeight="1" x14ac:dyDescent="0.15"/>
    <row r="166" spans="2:9" s="7" customFormat="1" ht="14.45" customHeight="1" x14ac:dyDescent="0.15"/>
    <row r="167" spans="2:9" s="7" customFormat="1" ht="14.45" customHeight="1" x14ac:dyDescent="0.15"/>
    <row r="168" spans="2:9" s="7" customFormat="1" ht="14.45" customHeight="1" x14ac:dyDescent="0.15"/>
    <row r="169" spans="2:9" s="7" customFormat="1" ht="14.45" customHeight="1" x14ac:dyDescent="0.15"/>
    <row r="170" spans="2:9" s="7" customFormat="1" ht="14.45" customHeight="1" x14ac:dyDescent="0.15"/>
    <row r="171" spans="2:9" s="7" customFormat="1" ht="14.45" customHeight="1" x14ac:dyDescent="0.15"/>
    <row r="172" spans="2:9" s="7" customFormat="1" ht="14.45" customHeight="1" x14ac:dyDescent="0.15">
      <c r="C172" s="36"/>
      <c r="D172" s="36"/>
      <c r="E172" s="36"/>
      <c r="F172" s="36"/>
      <c r="G172" s="36"/>
      <c r="H172" s="36"/>
    </row>
    <row r="173" spans="2:9" s="7" customFormat="1" ht="14.45" customHeight="1" x14ac:dyDescent="0.15">
      <c r="B173" s="30"/>
      <c r="C173" s="30"/>
      <c r="D173" s="30"/>
      <c r="E173" s="30"/>
      <c r="F173" s="30"/>
      <c r="G173" s="30"/>
      <c r="H173" s="30"/>
      <c r="I173" s="30"/>
    </row>
    <row r="174" spans="2:9" s="7" customFormat="1" ht="14.45" customHeight="1" x14ac:dyDescent="0.15">
      <c r="B174" s="1"/>
      <c r="C174" s="1"/>
      <c r="D174" s="1"/>
      <c r="E174" s="1"/>
      <c r="F174" s="1"/>
      <c r="G174" s="1"/>
      <c r="H174" s="1"/>
      <c r="I174" s="1"/>
    </row>
    <row r="175" spans="2:9" s="7" customFormat="1" ht="14.45" customHeight="1" x14ac:dyDescent="0.15">
      <c r="B175" s="56"/>
      <c r="C175" s="56"/>
      <c r="D175" s="56"/>
      <c r="E175" s="56"/>
      <c r="F175" s="56"/>
      <c r="G175" s="56"/>
      <c r="H175" s="56"/>
      <c r="I175" s="56"/>
    </row>
    <row r="176" spans="2:9" s="7" customFormat="1" ht="14.45" customHeight="1" x14ac:dyDescent="0.15">
      <c r="B176" s="56"/>
      <c r="C176" s="56"/>
      <c r="D176" s="56"/>
      <c r="E176" s="56"/>
      <c r="F176" s="56"/>
      <c r="G176" s="56"/>
      <c r="H176" s="56"/>
      <c r="I176" s="56"/>
    </row>
    <row r="177" spans="2:9" s="7" customFormat="1" ht="14.45" customHeight="1" x14ac:dyDescent="0.15">
      <c r="B177" s="56"/>
      <c r="C177" s="56"/>
      <c r="D177" s="56"/>
      <c r="E177" s="56"/>
      <c r="F177" s="56"/>
      <c r="G177" s="56"/>
      <c r="H177" s="56"/>
      <c r="I177" s="56"/>
    </row>
    <row r="178" spans="2:9" s="7" customFormat="1" ht="14.45" customHeight="1" x14ac:dyDescent="0.15">
      <c r="B178" s="56"/>
      <c r="C178" s="56"/>
      <c r="D178" s="56"/>
      <c r="E178" s="56"/>
      <c r="F178" s="56"/>
      <c r="G178" s="56"/>
      <c r="H178" s="56"/>
      <c r="I178" s="56"/>
    </row>
    <row r="179" spans="2:9" s="7" customFormat="1" ht="14.45" customHeight="1" x14ac:dyDescent="0.15">
      <c r="B179" s="56"/>
      <c r="C179" s="56"/>
      <c r="D179" s="56"/>
      <c r="E179" s="56"/>
      <c r="F179" s="56"/>
      <c r="G179" s="56"/>
      <c r="H179" s="56"/>
      <c r="I179" s="56"/>
    </row>
    <row r="180" spans="2:9" s="7" customFormat="1" ht="14.45" customHeight="1" x14ac:dyDescent="0.15">
      <c r="B180" s="56"/>
      <c r="C180" s="56"/>
      <c r="D180" s="56"/>
      <c r="E180" s="56"/>
      <c r="F180" s="56"/>
      <c r="G180" s="56"/>
      <c r="H180" s="56"/>
      <c r="I180" s="56"/>
    </row>
    <row r="181" spans="2:9" s="7" customFormat="1" ht="14.45" customHeight="1" x14ac:dyDescent="0.15">
      <c r="B181" s="56"/>
      <c r="C181" s="56"/>
      <c r="D181" s="56"/>
      <c r="E181" s="56"/>
      <c r="F181" s="56"/>
      <c r="G181" s="56"/>
      <c r="H181" s="56"/>
      <c r="I181" s="56"/>
    </row>
    <row r="182" spans="2:9" s="7" customFormat="1" ht="14.45" customHeight="1" x14ac:dyDescent="0.15">
      <c r="B182" s="56"/>
      <c r="C182" s="56"/>
      <c r="D182" s="56"/>
      <c r="E182" s="56"/>
      <c r="F182" s="56"/>
      <c r="G182" s="56"/>
      <c r="H182" s="56"/>
      <c r="I182" s="56"/>
    </row>
    <row r="183" spans="2:9" s="7" customFormat="1" ht="14.45" customHeight="1" x14ac:dyDescent="0.15">
      <c r="B183" s="56"/>
      <c r="C183" s="56"/>
      <c r="D183" s="56"/>
      <c r="E183" s="56"/>
      <c r="F183" s="56"/>
      <c r="G183" s="56"/>
      <c r="H183" s="56"/>
      <c r="I183" s="56"/>
    </row>
    <row r="184" spans="2:9" s="7" customFormat="1" ht="14.45" customHeight="1" x14ac:dyDescent="0.15">
      <c r="B184" s="56"/>
      <c r="C184" s="56"/>
      <c r="D184" s="56"/>
      <c r="E184" s="56"/>
      <c r="F184" s="56"/>
      <c r="G184" s="56"/>
      <c r="H184" s="56"/>
      <c r="I184" s="56"/>
    </row>
    <row r="185" spans="2:9" s="7" customFormat="1" ht="14.45" customHeight="1" x14ac:dyDescent="0.15">
      <c r="B185" s="3"/>
      <c r="C185" s="3"/>
      <c r="D185" s="3"/>
      <c r="E185" s="3"/>
      <c r="F185" s="3"/>
      <c r="G185" s="3"/>
      <c r="H185" s="3"/>
      <c r="I185" s="3"/>
    </row>
    <row r="186" spans="2:9" s="7" customFormat="1" ht="14.45" customHeight="1" x14ac:dyDescent="0.15"/>
    <row r="187" spans="2:9" s="7" customFormat="1" ht="14.45" customHeight="1" x14ac:dyDescent="0.15"/>
    <row r="188" spans="2:9" s="7" customFormat="1" ht="14.45" customHeight="1" x14ac:dyDescent="0.15"/>
    <row r="189" spans="2:9" s="7" customFormat="1" ht="14.45" customHeight="1" x14ac:dyDescent="0.15"/>
    <row r="190" spans="2:9" s="7" customFormat="1" ht="14.45" customHeight="1" x14ac:dyDescent="0.15"/>
    <row r="191" spans="2:9" s="7" customFormat="1" ht="14.45" customHeight="1" x14ac:dyDescent="0.15"/>
    <row r="192" spans="2:9" s="7" customFormat="1" ht="14.45" customHeight="1" x14ac:dyDescent="0.15"/>
    <row r="193" spans="2:13" s="7" customFormat="1" ht="14.45" customHeight="1" x14ac:dyDescent="0.15"/>
    <row r="194" spans="2:13" s="7" customFormat="1" ht="14.45" customHeight="1" x14ac:dyDescent="0.15"/>
    <row r="195" spans="2:13" s="29" customFormat="1" ht="14.45" customHeight="1" x14ac:dyDescent="0.15">
      <c r="B195" s="7"/>
      <c r="C195" s="7"/>
      <c r="D195" s="7"/>
      <c r="E195" s="7"/>
      <c r="F195" s="7"/>
      <c r="G195" s="7"/>
      <c r="H195" s="7"/>
      <c r="I195" s="7"/>
      <c r="J195" s="7"/>
      <c r="K195" s="7"/>
      <c r="L195" s="7"/>
      <c r="M195" s="7"/>
    </row>
    <row r="196" spans="2:13" s="6" customFormat="1" ht="12.95" customHeight="1" x14ac:dyDescent="0.15">
      <c r="B196" s="7"/>
      <c r="C196" s="7"/>
      <c r="D196" s="7"/>
      <c r="E196" s="7"/>
      <c r="F196" s="7"/>
      <c r="G196" s="7"/>
      <c r="H196" s="7"/>
      <c r="I196" s="7"/>
      <c r="J196" s="29"/>
      <c r="K196" s="29"/>
      <c r="L196" s="29"/>
      <c r="M196" s="29"/>
    </row>
    <row r="197" spans="2:13" ht="18" customHeight="1" x14ac:dyDescent="0.15">
      <c r="B197" s="7"/>
      <c r="C197" s="7"/>
      <c r="D197" s="7"/>
      <c r="E197" s="7"/>
      <c r="F197" s="7"/>
      <c r="G197" s="7"/>
      <c r="H197" s="7"/>
      <c r="I197" s="7"/>
      <c r="J197" s="6"/>
      <c r="K197" s="6"/>
      <c r="L197" s="6"/>
      <c r="M197" s="6"/>
    </row>
    <row r="198" spans="2:13" ht="27" customHeight="1" x14ac:dyDescent="0.15">
      <c r="B198" s="7"/>
      <c r="C198" s="7"/>
      <c r="D198" s="7"/>
      <c r="E198" s="7"/>
      <c r="F198" s="7"/>
      <c r="G198" s="7"/>
      <c r="H198" s="7"/>
      <c r="I198" s="7"/>
    </row>
    <row r="199" spans="2:13" s="7" customFormat="1" ht="13.9" customHeight="1" x14ac:dyDescent="0.15">
      <c r="J199" s="1"/>
      <c r="K199" s="1"/>
      <c r="L199" s="1"/>
      <c r="M199" s="1"/>
    </row>
    <row r="200" spans="2:13" s="7" customFormat="1" ht="13.9" customHeight="1" x14ac:dyDescent="0.15"/>
    <row r="201" spans="2:13" s="7" customFormat="1" ht="13.9" customHeight="1" x14ac:dyDescent="0.15"/>
    <row r="202" spans="2:13" s="7" customFormat="1" ht="13.9" customHeight="1" x14ac:dyDescent="0.15"/>
    <row r="203" spans="2:13" s="7" customFormat="1" ht="13.9" customHeight="1" x14ac:dyDescent="0.15"/>
    <row r="204" spans="2:13" s="7" customFormat="1" ht="13.9" customHeight="1" x14ac:dyDescent="0.15"/>
    <row r="205" spans="2:13" s="7" customFormat="1" ht="13.9" customHeight="1" x14ac:dyDescent="0.15"/>
    <row r="206" spans="2:13" s="7" customFormat="1" ht="13.9" customHeight="1" x14ac:dyDescent="0.15"/>
    <row r="207" spans="2:13" s="7" customFormat="1" ht="13.9" customHeight="1" x14ac:dyDescent="0.15"/>
    <row r="208" spans="2:13" s="7" customFormat="1" ht="13.9" customHeight="1" x14ac:dyDescent="0.15"/>
    <row r="209" spans="1:9" s="7" customFormat="1" ht="13.9" customHeight="1" x14ac:dyDescent="0.15"/>
    <row r="210" spans="1:9" s="7" customFormat="1" ht="13.9" customHeight="1" x14ac:dyDescent="0.15"/>
    <row r="211" spans="1:9" s="7" customFormat="1" ht="13.9" customHeight="1" x14ac:dyDescent="0.15"/>
    <row r="212" spans="1:9" s="7" customFormat="1" ht="13.9" customHeight="1" x14ac:dyDescent="0.15">
      <c r="A212" s="1"/>
    </row>
    <row r="213" spans="1:9" s="7" customFormat="1" ht="13.9" customHeight="1" x14ac:dyDescent="0.15">
      <c r="A213" s="1"/>
      <c r="G213" s="1"/>
      <c r="H213" s="1"/>
    </row>
    <row r="214" spans="1:9" s="7" customFormat="1" ht="13.9" customHeight="1" x14ac:dyDescent="0.15">
      <c r="A214" s="1"/>
      <c r="B214" s="1"/>
      <c r="C214" s="1"/>
      <c r="D214" s="1"/>
      <c r="E214" s="1"/>
      <c r="F214" s="1"/>
      <c r="G214" s="1"/>
      <c r="H214" s="1"/>
      <c r="I214" s="1"/>
    </row>
    <row r="215" spans="1:9" s="7" customFormat="1" ht="13.9" customHeight="1" x14ac:dyDescent="0.15">
      <c r="A215" s="1"/>
      <c r="B215" s="1"/>
      <c r="C215" s="1"/>
      <c r="D215" s="1"/>
      <c r="E215" s="1"/>
      <c r="F215" s="1"/>
      <c r="G215" s="1"/>
      <c r="H215" s="1"/>
      <c r="I215" s="1"/>
    </row>
    <row r="216" spans="1:9" s="7" customFormat="1" ht="13.9" customHeight="1" x14ac:dyDescent="0.15">
      <c r="A216" s="1"/>
      <c r="B216" s="1"/>
      <c r="C216" s="1"/>
      <c r="D216" s="1"/>
      <c r="E216" s="1"/>
      <c r="F216" s="1"/>
      <c r="G216" s="1"/>
      <c r="H216" s="1"/>
      <c r="I216" s="1"/>
    </row>
    <row r="217" spans="1:9" s="7" customFormat="1" ht="13.9" customHeight="1" x14ac:dyDescent="0.15">
      <c r="A217" s="1"/>
      <c r="B217" s="1"/>
      <c r="C217" s="1"/>
      <c r="D217" s="1"/>
      <c r="E217" s="1"/>
      <c r="F217" s="1"/>
      <c r="G217" s="1"/>
      <c r="H217" s="1"/>
      <c r="I217" s="1"/>
    </row>
    <row r="218" spans="1:9" s="7" customFormat="1" ht="13.9" customHeight="1" x14ac:dyDescent="0.15">
      <c r="A218" s="1"/>
      <c r="B218" s="1"/>
      <c r="C218" s="1"/>
      <c r="D218" s="1"/>
      <c r="E218" s="1"/>
      <c r="F218" s="1"/>
      <c r="G218" s="1"/>
      <c r="H218" s="1"/>
      <c r="I218" s="1"/>
    </row>
    <row r="219" spans="1:9" s="7" customFormat="1" ht="13.9" customHeight="1" x14ac:dyDescent="0.15">
      <c r="A219" s="1"/>
      <c r="B219" s="1"/>
      <c r="C219" s="1"/>
      <c r="D219" s="1"/>
      <c r="E219" s="1"/>
      <c r="F219" s="1"/>
      <c r="G219" s="1"/>
      <c r="H219" s="1"/>
      <c r="I219" s="1"/>
    </row>
    <row r="220" spans="1:9" s="7" customFormat="1" ht="13.9" customHeight="1" x14ac:dyDescent="0.15">
      <c r="A220" s="1"/>
      <c r="B220" s="1"/>
      <c r="C220" s="1"/>
      <c r="D220" s="1"/>
      <c r="E220" s="1"/>
      <c r="F220" s="1"/>
      <c r="G220" s="1"/>
      <c r="H220" s="1"/>
      <c r="I220" s="1"/>
    </row>
    <row r="221" spans="1:9" s="7" customFormat="1" ht="13.9" customHeight="1" x14ac:dyDescent="0.15">
      <c r="A221" s="1"/>
      <c r="B221" s="1"/>
      <c r="C221" s="1"/>
      <c r="D221" s="1"/>
      <c r="E221" s="1"/>
      <c r="F221" s="1"/>
      <c r="G221" s="1"/>
      <c r="H221" s="1"/>
      <c r="I221" s="1"/>
    </row>
    <row r="222" spans="1:9" s="7" customFormat="1" ht="13.9" customHeight="1" x14ac:dyDescent="0.15">
      <c r="A222" s="1"/>
      <c r="B222" s="1"/>
      <c r="C222" s="1"/>
      <c r="D222" s="1"/>
      <c r="E222" s="1"/>
      <c r="F222" s="1"/>
      <c r="G222" s="1"/>
      <c r="H222" s="1"/>
      <c r="I222" s="1"/>
    </row>
    <row r="223" spans="1:9" s="7" customFormat="1" ht="13.9" customHeight="1" x14ac:dyDescent="0.15">
      <c r="A223" s="1"/>
      <c r="B223" s="1"/>
      <c r="C223" s="1"/>
      <c r="D223" s="1"/>
      <c r="E223" s="1"/>
      <c r="F223" s="1"/>
      <c r="G223" s="1"/>
      <c r="H223" s="1"/>
      <c r="I223" s="1"/>
    </row>
    <row r="224" spans="1:9" s="7" customFormat="1" ht="13.9" customHeight="1" x14ac:dyDescent="0.15">
      <c r="A224" s="1"/>
      <c r="B224" s="1"/>
      <c r="C224" s="1"/>
      <c r="D224" s="1"/>
      <c r="E224" s="1"/>
      <c r="F224" s="1"/>
      <c r="G224" s="1"/>
      <c r="H224" s="1"/>
      <c r="I224" s="1"/>
    </row>
    <row r="225" spans="1:9" s="7" customFormat="1" ht="13.9" customHeight="1" x14ac:dyDescent="0.15">
      <c r="A225" s="1"/>
      <c r="B225" s="1"/>
      <c r="C225" s="1"/>
      <c r="D225" s="1"/>
      <c r="E225" s="1"/>
      <c r="F225" s="1"/>
      <c r="G225" s="1"/>
      <c r="H225" s="1"/>
      <c r="I225" s="1"/>
    </row>
    <row r="226" spans="1:9" s="7" customFormat="1" ht="13.9" customHeight="1" x14ac:dyDescent="0.15">
      <c r="A226" s="1"/>
      <c r="B226" s="1"/>
      <c r="C226" s="1"/>
      <c r="D226" s="1"/>
      <c r="E226" s="1"/>
      <c r="F226" s="1"/>
      <c r="G226" s="1"/>
      <c r="H226" s="1"/>
      <c r="I226" s="1"/>
    </row>
    <row r="227" spans="1:9" s="7" customFormat="1" ht="13.9" customHeight="1" x14ac:dyDescent="0.15">
      <c r="A227" s="1"/>
      <c r="B227" s="1"/>
      <c r="C227" s="1"/>
      <c r="D227" s="1"/>
      <c r="E227" s="1"/>
      <c r="F227" s="1"/>
      <c r="G227" s="1"/>
      <c r="H227" s="1"/>
      <c r="I227" s="1"/>
    </row>
    <row r="228" spans="1:9" s="7" customFormat="1" ht="13.9" customHeight="1" x14ac:dyDescent="0.15">
      <c r="A228" s="1"/>
      <c r="B228" s="1"/>
      <c r="C228" s="1"/>
      <c r="D228" s="1"/>
      <c r="E228" s="1"/>
      <c r="F228" s="1"/>
      <c r="G228" s="1"/>
      <c r="H228" s="1"/>
      <c r="I228" s="1"/>
    </row>
    <row r="229" spans="1:9" s="7" customFormat="1" ht="13.9" customHeight="1" x14ac:dyDescent="0.15">
      <c r="A229" s="1"/>
      <c r="B229" s="1"/>
      <c r="C229" s="1"/>
      <c r="D229" s="1"/>
      <c r="E229" s="1"/>
      <c r="F229" s="1"/>
      <c r="G229" s="1"/>
      <c r="H229" s="1"/>
      <c r="I229" s="1"/>
    </row>
    <row r="230" spans="1:9" s="7" customFormat="1" ht="13.9" customHeight="1" x14ac:dyDescent="0.15">
      <c r="A230" s="1"/>
      <c r="B230" s="1"/>
      <c r="C230" s="1"/>
      <c r="D230" s="1"/>
      <c r="E230" s="1"/>
      <c r="F230" s="1"/>
      <c r="G230" s="1"/>
      <c r="H230" s="1"/>
      <c r="I230" s="1"/>
    </row>
    <row r="231" spans="1:9" s="7" customFormat="1" ht="13.9" customHeight="1" x14ac:dyDescent="0.15">
      <c r="A231" s="1"/>
      <c r="B231" s="1"/>
      <c r="C231" s="1"/>
      <c r="D231" s="1"/>
      <c r="E231" s="1"/>
      <c r="F231" s="1"/>
      <c r="G231" s="1"/>
      <c r="H231" s="1"/>
      <c r="I231" s="1"/>
    </row>
    <row r="232" spans="1:9" s="7" customFormat="1" ht="13.9" customHeight="1" x14ac:dyDescent="0.15">
      <c r="A232" s="1"/>
      <c r="B232" s="1"/>
      <c r="C232" s="1"/>
      <c r="D232" s="1"/>
      <c r="E232" s="1"/>
      <c r="F232" s="1"/>
      <c r="G232" s="1"/>
      <c r="H232" s="1"/>
      <c r="I232" s="1"/>
    </row>
    <row r="233" spans="1:9" s="7" customFormat="1" ht="13.9" customHeight="1" x14ac:dyDescent="0.15">
      <c r="A233" s="1"/>
      <c r="B233" s="1"/>
      <c r="C233" s="1"/>
      <c r="D233" s="1"/>
      <c r="E233" s="1"/>
      <c r="F233" s="1"/>
      <c r="G233" s="1"/>
      <c r="H233" s="1"/>
      <c r="I233" s="1"/>
    </row>
    <row r="234" spans="1:9" s="7" customFormat="1" ht="13.9" customHeight="1" x14ac:dyDescent="0.15">
      <c r="A234" s="1"/>
      <c r="B234" s="1"/>
      <c r="C234" s="1"/>
      <c r="D234" s="1"/>
      <c r="E234" s="1"/>
      <c r="F234" s="1"/>
      <c r="G234" s="1"/>
      <c r="H234" s="1"/>
      <c r="I234" s="1"/>
    </row>
    <row r="235" spans="1:9" s="7" customFormat="1" ht="13.9" customHeight="1" x14ac:dyDescent="0.15">
      <c r="A235" s="1"/>
      <c r="B235" s="1"/>
      <c r="C235" s="1"/>
      <c r="D235" s="1"/>
      <c r="E235" s="1"/>
      <c r="F235" s="1"/>
      <c r="G235" s="1"/>
      <c r="H235" s="1"/>
      <c r="I235" s="1"/>
    </row>
    <row r="236" spans="1:9" s="7" customFormat="1" ht="13.9" customHeight="1" x14ac:dyDescent="0.15">
      <c r="A236" s="1"/>
      <c r="B236" s="1"/>
      <c r="C236" s="1"/>
      <c r="D236" s="1"/>
      <c r="E236" s="1"/>
      <c r="F236" s="1"/>
      <c r="G236" s="1"/>
      <c r="H236" s="1"/>
      <c r="I236" s="1"/>
    </row>
    <row r="237" spans="1:9" s="7" customFormat="1" ht="13.9" customHeight="1" x14ac:dyDescent="0.15">
      <c r="A237" s="1"/>
      <c r="B237" s="1"/>
      <c r="C237" s="1"/>
      <c r="D237" s="1"/>
      <c r="E237" s="1"/>
      <c r="F237" s="1"/>
      <c r="G237" s="1"/>
      <c r="H237" s="1"/>
      <c r="I237" s="1"/>
    </row>
    <row r="238" spans="1:9" s="7" customFormat="1" ht="13.9" customHeight="1" x14ac:dyDescent="0.15">
      <c r="A238" s="1"/>
      <c r="B238" s="1"/>
      <c r="C238" s="1"/>
      <c r="D238" s="1"/>
      <c r="E238" s="1"/>
      <c r="F238" s="1"/>
      <c r="G238" s="1"/>
      <c r="H238" s="1"/>
      <c r="I238" s="1"/>
    </row>
    <row r="239" spans="1:9" s="7" customFormat="1" ht="13.9" customHeight="1" x14ac:dyDescent="0.15">
      <c r="A239" s="1"/>
      <c r="B239" s="1"/>
      <c r="C239" s="1"/>
      <c r="D239" s="1"/>
      <c r="E239" s="1"/>
      <c r="F239" s="1"/>
      <c r="G239" s="1"/>
      <c r="H239" s="1"/>
      <c r="I239" s="1"/>
    </row>
    <row r="240" spans="1:9" s="7" customFormat="1" ht="13.9" customHeight="1" x14ac:dyDescent="0.15">
      <c r="A240" s="1"/>
      <c r="B240" s="1"/>
      <c r="C240" s="1"/>
      <c r="D240" s="1"/>
      <c r="E240" s="1"/>
      <c r="F240" s="1"/>
      <c r="G240" s="1"/>
      <c r="H240" s="1"/>
      <c r="I240" s="1"/>
    </row>
    <row r="241" spans="1:13" s="7" customFormat="1" ht="13.9" customHeight="1" x14ac:dyDescent="0.15">
      <c r="A241" s="1"/>
      <c r="B241" s="1"/>
      <c r="C241" s="1"/>
      <c r="D241" s="1"/>
      <c r="E241" s="1"/>
      <c r="F241" s="1"/>
      <c r="G241" s="1"/>
      <c r="H241" s="1"/>
      <c r="I241" s="1"/>
    </row>
    <row r="242" spans="1:13" s="7" customFormat="1" ht="13.9" customHeight="1" x14ac:dyDescent="0.15">
      <c r="A242" s="1"/>
      <c r="B242" s="1"/>
      <c r="C242" s="1"/>
      <c r="D242" s="1"/>
      <c r="E242" s="1"/>
      <c r="F242" s="1"/>
      <c r="G242" s="1"/>
      <c r="H242" s="1"/>
      <c r="I242" s="1"/>
    </row>
    <row r="243" spans="1:13" s="7" customFormat="1" ht="13.9" customHeight="1" x14ac:dyDescent="0.15">
      <c r="A243" s="1"/>
      <c r="B243" s="1"/>
      <c r="C243" s="1"/>
      <c r="D243" s="1"/>
      <c r="E243" s="1"/>
      <c r="F243" s="1"/>
      <c r="G243" s="1"/>
      <c r="H243" s="1"/>
      <c r="I243" s="1"/>
    </row>
    <row r="244" spans="1:13" s="7" customFormat="1" ht="13.9" customHeight="1" x14ac:dyDescent="0.15">
      <c r="A244" s="1"/>
      <c r="B244" s="1"/>
      <c r="C244" s="1"/>
      <c r="D244" s="1"/>
      <c r="E244" s="1"/>
      <c r="F244" s="1"/>
      <c r="G244" s="1"/>
      <c r="H244" s="1"/>
      <c r="I244" s="1"/>
    </row>
    <row r="245" spans="1:13" s="7" customFormat="1" ht="13.9" customHeight="1" x14ac:dyDescent="0.15">
      <c r="A245" s="1"/>
      <c r="B245" s="1"/>
      <c r="C245" s="1"/>
      <c r="D245" s="1"/>
      <c r="E245" s="1"/>
      <c r="F245" s="1"/>
      <c r="G245" s="1"/>
      <c r="H245" s="1"/>
      <c r="I245" s="1"/>
    </row>
    <row r="246" spans="1:13" s="7" customFormat="1" ht="13.9" customHeight="1" x14ac:dyDescent="0.15">
      <c r="A246" s="1"/>
      <c r="B246" s="1"/>
      <c r="C246" s="1"/>
      <c r="D246" s="1"/>
      <c r="E246" s="1"/>
      <c r="F246" s="1"/>
      <c r="G246" s="1"/>
      <c r="H246" s="1"/>
      <c r="I246" s="1"/>
    </row>
    <row r="247" spans="1:13" s="7" customFormat="1" ht="13.9" customHeight="1" x14ac:dyDescent="0.15">
      <c r="A247" s="1"/>
      <c r="B247" s="1"/>
      <c r="C247" s="1"/>
      <c r="D247" s="1"/>
      <c r="E247" s="1"/>
      <c r="F247" s="1"/>
      <c r="G247" s="1"/>
      <c r="H247" s="1"/>
      <c r="I247" s="1"/>
    </row>
    <row r="248" spans="1:13" s="7" customFormat="1" ht="13.9" customHeight="1" x14ac:dyDescent="0.15">
      <c r="A248" s="1"/>
      <c r="B248" s="1"/>
      <c r="C248" s="1"/>
      <c r="D248" s="1"/>
      <c r="E248" s="1"/>
      <c r="F248" s="1"/>
      <c r="G248" s="1"/>
      <c r="H248" s="1"/>
      <c r="I248" s="1"/>
    </row>
    <row r="249" spans="1:13" s="7" customFormat="1" ht="13.9" customHeight="1" x14ac:dyDescent="0.15">
      <c r="A249" s="1"/>
      <c r="B249" s="1"/>
      <c r="C249" s="1"/>
      <c r="D249" s="1"/>
      <c r="E249" s="1"/>
      <c r="F249" s="1"/>
      <c r="G249" s="1"/>
      <c r="H249" s="1"/>
      <c r="I249" s="1"/>
    </row>
    <row r="250" spans="1:13" s="7" customFormat="1" ht="13.9" customHeight="1" x14ac:dyDescent="0.15">
      <c r="A250" s="1"/>
      <c r="B250" s="1"/>
      <c r="C250" s="1"/>
      <c r="D250" s="1"/>
      <c r="E250" s="1"/>
      <c r="F250" s="1"/>
      <c r="G250" s="1"/>
      <c r="H250" s="1"/>
      <c r="I250" s="1"/>
    </row>
    <row r="251" spans="1:13" s="7" customFormat="1" ht="13.9" customHeight="1" x14ac:dyDescent="0.15">
      <c r="A251" s="1"/>
      <c r="B251" s="1"/>
      <c r="C251" s="1"/>
      <c r="D251" s="1"/>
      <c r="E251" s="1"/>
      <c r="F251" s="1"/>
      <c r="G251" s="1"/>
      <c r="H251" s="1"/>
      <c r="I251" s="1"/>
    </row>
    <row r="252" spans="1:13" s="7" customFormat="1" ht="13.9" customHeight="1" x14ac:dyDescent="0.15">
      <c r="A252" s="1"/>
      <c r="B252" s="1"/>
      <c r="C252" s="1"/>
      <c r="D252" s="1"/>
      <c r="E252" s="1"/>
      <c r="F252" s="1"/>
      <c r="G252" s="1"/>
      <c r="H252" s="1"/>
      <c r="I252" s="1"/>
    </row>
    <row r="253" spans="1:13" s="7" customFormat="1" ht="13.9" customHeight="1" x14ac:dyDescent="0.15">
      <c r="A253" s="1"/>
      <c r="B253" s="1"/>
      <c r="C253" s="1"/>
      <c r="D253" s="1"/>
      <c r="E253" s="1"/>
      <c r="F253" s="1"/>
      <c r="G253" s="1"/>
      <c r="H253" s="1"/>
      <c r="I253" s="1"/>
    </row>
    <row r="254" spans="1:13" s="7" customFormat="1" ht="13.9" customHeight="1" x14ac:dyDescent="0.15">
      <c r="A254" s="1"/>
      <c r="B254" s="1"/>
      <c r="C254" s="1"/>
      <c r="D254" s="1"/>
      <c r="E254" s="1"/>
      <c r="F254" s="1"/>
      <c r="G254" s="1"/>
      <c r="H254" s="1"/>
      <c r="I254" s="1"/>
    </row>
    <row r="255" spans="1:13" s="30" customFormat="1" ht="13.9" customHeight="1" x14ac:dyDescent="0.15">
      <c r="A255" s="1"/>
      <c r="B255" s="1"/>
      <c r="C255" s="1"/>
      <c r="D255" s="1"/>
      <c r="E255" s="1"/>
      <c r="F255" s="1"/>
      <c r="G255" s="1"/>
      <c r="H255" s="1"/>
      <c r="I255" s="1"/>
      <c r="J255" s="7"/>
      <c r="K255" s="7"/>
      <c r="L255" s="7"/>
      <c r="M255" s="7"/>
    </row>
    <row r="256" spans="1:13" ht="15" customHeight="1" x14ac:dyDescent="0.15">
      <c r="J256" s="55"/>
      <c r="K256" s="55"/>
      <c r="L256" s="55"/>
      <c r="M256" s="55"/>
    </row>
    <row r="257" spans="1:13" s="3" customFormat="1" ht="18" customHeight="1" x14ac:dyDescent="0.15">
      <c r="A257" s="1"/>
      <c r="B257" s="1"/>
      <c r="C257" s="1"/>
      <c r="D257" s="1"/>
      <c r="E257" s="1"/>
      <c r="F257" s="1"/>
      <c r="G257" s="1"/>
      <c r="H257" s="1"/>
      <c r="I257" s="1"/>
      <c r="J257" s="1"/>
      <c r="K257" s="1"/>
      <c r="L257" s="1"/>
      <c r="M257" s="1"/>
    </row>
    <row r="258" spans="1:13" s="3" customFormat="1" ht="18" customHeight="1" x14ac:dyDescent="0.15">
      <c r="A258" s="1"/>
      <c r="B258" s="1"/>
      <c r="C258" s="1"/>
      <c r="D258" s="1"/>
      <c r="E258" s="1"/>
      <c r="F258" s="1"/>
      <c r="G258" s="1"/>
      <c r="H258" s="1"/>
      <c r="I258" s="1"/>
    </row>
    <row r="259" spans="1:13" s="3" customFormat="1" ht="18" customHeight="1" x14ac:dyDescent="0.15">
      <c r="A259" s="1"/>
      <c r="B259" s="1"/>
      <c r="C259" s="1"/>
      <c r="D259" s="1"/>
      <c r="E259" s="1"/>
      <c r="F259" s="1"/>
      <c r="G259" s="1"/>
      <c r="H259" s="1"/>
      <c r="I259" s="1"/>
    </row>
    <row r="260" spans="1:13" s="3" customFormat="1" ht="18" customHeight="1" x14ac:dyDescent="0.15">
      <c r="A260" s="1"/>
      <c r="B260" s="1"/>
      <c r="C260" s="1"/>
      <c r="D260" s="1"/>
      <c r="E260" s="1"/>
      <c r="F260" s="1"/>
      <c r="G260" s="1"/>
      <c r="H260" s="1"/>
      <c r="I260" s="1"/>
    </row>
    <row r="261" spans="1:13" s="3" customFormat="1" ht="18" customHeight="1" x14ac:dyDescent="0.15">
      <c r="A261" s="1"/>
      <c r="B261" s="1"/>
      <c r="C261" s="1"/>
      <c r="D261" s="1"/>
      <c r="E261" s="1"/>
      <c r="F261" s="1"/>
      <c r="G261" s="1"/>
      <c r="H261" s="1"/>
      <c r="I261" s="1"/>
    </row>
    <row r="262" spans="1:13" s="3" customFormat="1" ht="18" customHeight="1" x14ac:dyDescent="0.15">
      <c r="A262" s="1"/>
      <c r="B262" s="1"/>
      <c r="C262" s="1"/>
      <c r="D262" s="1"/>
      <c r="E262" s="1"/>
      <c r="F262" s="1"/>
      <c r="G262" s="1"/>
      <c r="H262" s="1"/>
      <c r="I262" s="1"/>
    </row>
    <row r="263" spans="1:13" s="7" customFormat="1" ht="18" customHeight="1" x14ac:dyDescent="0.15">
      <c r="A263" s="1"/>
      <c r="B263" s="1"/>
      <c r="C263" s="1"/>
      <c r="D263" s="1"/>
      <c r="E263" s="1"/>
      <c r="F263" s="1"/>
      <c r="G263" s="1"/>
      <c r="H263" s="1"/>
      <c r="I263" s="1"/>
      <c r="J263" s="3"/>
      <c r="K263" s="3"/>
      <c r="L263" s="3"/>
      <c r="M263" s="3"/>
    </row>
    <row r="264" spans="1:13" s="7" customFormat="1" ht="18" customHeight="1" x14ac:dyDescent="0.15">
      <c r="A264" s="1"/>
      <c r="B264" s="1"/>
      <c r="C264" s="1"/>
      <c r="D264" s="1"/>
      <c r="E264" s="1"/>
      <c r="F264" s="1"/>
      <c r="G264" s="1"/>
      <c r="H264" s="1"/>
      <c r="I264" s="1"/>
      <c r="J264" s="57"/>
      <c r="K264" s="57"/>
      <c r="L264" s="36"/>
      <c r="M264" s="36"/>
    </row>
    <row r="265" spans="1:13" s="3" customFormat="1" ht="18" customHeight="1" x14ac:dyDescent="0.15">
      <c r="A265" s="1"/>
      <c r="B265" s="1"/>
      <c r="C265" s="1"/>
      <c r="D265" s="1"/>
      <c r="E265" s="1"/>
      <c r="F265" s="1"/>
      <c r="G265" s="1"/>
      <c r="H265" s="1"/>
      <c r="I265" s="1"/>
      <c r="J265" s="57"/>
      <c r="K265" s="57"/>
      <c r="L265" s="36"/>
      <c r="M265" s="36"/>
    </row>
    <row r="266" spans="1:13" s="3" customFormat="1" ht="18" customHeight="1" x14ac:dyDescent="0.15">
      <c r="A266" s="1"/>
      <c r="B266" s="1"/>
      <c r="C266" s="1"/>
      <c r="D266" s="1"/>
      <c r="E266" s="1"/>
      <c r="F266" s="1"/>
      <c r="G266" s="1"/>
      <c r="H266" s="1"/>
      <c r="I266" s="1"/>
    </row>
    <row r="267" spans="1:13" s="3" customFormat="1" ht="18" customHeight="1" x14ac:dyDescent="0.15">
      <c r="A267" s="1"/>
      <c r="B267" s="1"/>
      <c r="C267" s="1"/>
      <c r="D267" s="1"/>
      <c r="E267" s="1"/>
      <c r="F267" s="1"/>
      <c r="G267" s="1"/>
      <c r="H267" s="1"/>
      <c r="I267" s="1"/>
    </row>
    <row r="268" spans="1:13" s="7" customFormat="1" ht="18" customHeight="1" x14ac:dyDescent="0.15">
      <c r="A268" s="1"/>
      <c r="B268" s="1"/>
      <c r="C268" s="1"/>
      <c r="D268" s="1"/>
      <c r="E268" s="1"/>
      <c r="F268" s="1"/>
      <c r="G268" s="1"/>
      <c r="H268" s="1"/>
      <c r="I268" s="1"/>
      <c r="J268" s="3"/>
      <c r="K268" s="3"/>
      <c r="L268" s="3"/>
      <c r="M268" s="3"/>
    </row>
    <row r="269" spans="1:13" s="7" customFormat="1" ht="15" customHeight="1" x14ac:dyDescent="0.15">
      <c r="A269" s="1"/>
      <c r="B269" s="1"/>
      <c r="C269" s="1"/>
      <c r="D269" s="1"/>
      <c r="E269" s="1"/>
      <c r="F269" s="1"/>
      <c r="G269" s="1"/>
      <c r="H269" s="1"/>
      <c r="I269" s="1"/>
      <c r="J269" s="36"/>
      <c r="K269" s="36"/>
      <c r="L269" s="36"/>
      <c r="M269" s="36"/>
    </row>
    <row r="270" spans="1:13" s="7" customFormat="1" ht="15" customHeight="1" x14ac:dyDescent="0.15">
      <c r="A270" s="1"/>
      <c r="B270" s="1"/>
      <c r="C270" s="1"/>
      <c r="D270" s="1"/>
      <c r="E270" s="1"/>
      <c r="F270" s="1"/>
      <c r="G270" s="1"/>
      <c r="H270" s="1"/>
      <c r="I270" s="1"/>
      <c r="J270" s="36"/>
      <c r="K270" s="36"/>
      <c r="L270" s="36"/>
      <c r="M270" s="36"/>
    </row>
    <row r="271" spans="1:13" s="7" customFormat="1" ht="15" customHeight="1" x14ac:dyDescent="0.15">
      <c r="A271" s="1"/>
      <c r="B271" s="1"/>
      <c r="C271" s="1"/>
      <c r="D271" s="1"/>
      <c r="E271" s="1"/>
      <c r="F271" s="1"/>
      <c r="G271" s="1"/>
      <c r="H271" s="1"/>
      <c r="I271" s="1"/>
      <c r="J271" s="36"/>
      <c r="K271" s="36"/>
      <c r="L271" s="36"/>
      <c r="M271" s="36"/>
    </row>
    <row r="272" spans="1:13" s="7" customFormat="1" ht="15" customHeight="1" x14ac:dyDescent="0.15">
      <c r="A272" s="1"/>
      <c r="B272" s="1"/>
      <c r="C272" s="1"/>
      <c r="D272" s="1"/>
      <c r="E272" s="1"/>
      <c r="F272" s="1"/>
      <c r="G272" s="1"/>
      <c r="H272" s="1"/>
      <c r="I272" s="1"/>
      <c r="J272" s="36"/>
      <c r="K272" s="36"/>
      <c r="L272" s="36"/>
      <c r="M272" s="36"/>
    </row>
    <row r="273" spans="1:13" s="7" customFormat="1" ht="15" customHeight="1" x14ac:dyDescent="0.15">
      <c r="A273" s="1"/>
      <c r="B273" s="1"/>
      <c r="C273" s="1"/>
      <c r="D273" s="1"/>
      <c r="E273" s="1"/>
      <c r="F273" s="1"/>
      <c r="G273" s="1"/>
      <c r="H273" s="1"/>
      <c r="I273" s="1"/>
      <c r="J273" s="36"/>
      <c r="K273" s="36"/>
      <c r="L273" s="36"/>
      <c r="M273" s="36"/>
    </row>
    <row r="274" spans="1:13" s="7" customFormat="1" ht="15" customHeight="1" x14ac:dyDescent="0.15">
      <c r="A274" s="1"/>
      <c r="B274" s="1"/>
      <c r="C274" s="1"/>
      <c r="D274" s="1"/>
      <c r="E274" s="1"/>
      <c r="F274" s="1"/>
      <c r="G274" s="1"/>
      <c r="H274" s="1"/>
      <c r="I274" s="1"/>
      <c r="J274" s="36"/>
      <c r="K274" s="36"/>
      <c r="L274" s="36"/>
      <c r="M274" s="36"/>
    </row>
    <row r="275" spans="1:13" s="7" customFormat="1" ht="15" customHeight="1" x14ac:dyDescent="0.15">
      <c r="A275" s="1"/>
      <c r="B275" s="1"/>
      <c r="C275" s="1"/>
      <c r="D275" s="1"/>
      <c r="E275" s="1"/>
      <c r="F275" s="1"/>
      <c r="G275" s="1"/>
      <c r="H275" s="1"/>
      <c r="I275" s="1"/>
      <c r="J275" s="36"/>
      <c r="K275" s="36"/>
      <c r="L275" s="36"/>
      <c r="M275" s="36"/>
    </row>
    <row r="276" spans="1:13" s="7" customFormat="1" ht="15" customHeight="1" x14ac:dyDescent="0.15">
      <c r="A276" s="1"/>
      <c r="B276" s="1"/>
      <c r="C276" s="1"/>
      <c r="D276" s="1"/>
      <c r="E276" s="1"/>
      <c r="F276" s="1"/>
      <c r="G276" s="1"/>
      <c r="H276" s="1"/>
      <c r="I276" s="1"/>
      <c r="J276" s="57"/>
      <c r="K276" s="57"/>
      <c r="L276" s="36"/>
      <c r="M276" s="36"/>
    </row>
    <row r="277" spans="1:13" s="7" customFormat="1" ht="15" customHeight="1" x14ac:dyDescent="0.15">
      <c r="A277" s="1"/>
      <c r="B277" s="1"/>
      <c r="C277" s="1"/>
      <c r="D277" s="1"/>
      <c r="E277" s="1"/>
      <c r="F277" s="1"/>
      <c r="G277" s="1"/>
      <c r="H277" s="1"/>
      <c r="I277" s="1"/>
      <c r="J277" s="57"/>
      <c r="K277" s="57"/>
      <c r="L277" s="36"/>
      <c r="M277" s="36"/>
    </row>
    <row r="278" spans="1:13" s="7" customFormat="1" ht="15" customHeight="1" x14ac:dyDescent="0.15">
      <c r="A278" s="1"/>
      <c r="B278" s="1"/>
      <c r="C278" s="1"/>
      <c r="D278" s="1"/>
      <c r="E278" s="1"/>
      <c r="F278" s="1"/>
      <c r="G278" s="1"/>
      <c r="H278" s="1"/>
      <c r="I278" s="1"/>
      <c r="J278" s="57"/>
      <c r="K278" s="57"/>
      <c r="L278" s="36"/>
      <c r="M278" s="36"/>
    </row>
    <row r="279" spans="1:13" s="7" customFormat="1" ht="15" customHeight="1" x14ac:dyDescent="0.15">
      <c r="A279" s="1"/>
      <c r="B279" s="1"/>
      <c r="C279" s="1"/>
      <c r="D279" s="1"/>
      <c r="E279" s="1"/>
      <c r="F279" s="1"/>
      <c r="G279" s="1"/>
      <c r="H279" s="1"/>
      <c r="I279" s="1"/>
      <c r="J279" s="36"/>
      <c r="K279" s="36"/>
      <c r="L279" s="36"/>
      <c r="M279" s="36"/>
    </row>
    <row r="280" spans="1:13" s="7" customFormat="1" ht="15" customHeight="1" x14ac:dyDescent="0.15">
      <c r="A280" s="1"/>
      <c r="B280" s="1"/>
      <c r="C280" s="1"/>
      <c r="D280" s="1"/>
      <c r="E280" s="1"/>
      <c r="F280" s="1"/>
      <c r="G280" s="1"/>
      <c r="H280" s="1"/>
      <c r="I280" s="1"/>
      <c r="J280" s="57"/>
      <c r="K280" s="57"/>
      <c r="L280" s="36"/>
      <c r="M280" s="36"/>
    </row>
    <row r="281" spans="1:13" s="7" customFormat="1" ht="15" customHeight="1" x14ac:dyDescent="0.15">
      <c r="A281" s="1"/>
      <c r="B281" s="1"/>
      <c r="C281" s="1"/>
      <c r="D281" s="1"/>
      <c r="E281" s="1"/>
      <c r="F281" s="1"/>
      <c r="G281" s="1"/>
      <c r="H281" s="1"/>
      <c r="I281" s="1"/>
      <c r="J281" s="57"/>
      <c r="K281" s="57"/>
      <c r="L281" s="36"/>
      <c r="M281" s="36"/>
    </row>
    <row r="282" spans="1:13" s="7" customFormat="1" ht="15" customHeight="1" x14ac:dyDescent="0.15">
      <c r="A282" s="1"/>
      <c r="B282" s="1"/>
      <c r="C282" s="1"/>
      <c r="D282" s="1"/>
      <c r="E282" s="1"/>
      <c r="F282" s="1"/>
      <c r="G282" s="1"/>
      <c r="H282" s="1"/>
      <c r="I282" s="1"/>
      <c r="J282" s="57"/>
      <c r="K282" s="57"/>
      <c r="L282" s="36"/>
      <c r="M282" s="36"/>
    </row>
    <row r="283" spans="1:13" s="7" customFormat="1" ht="15" customHeight="1" x14ac:dyDescent="0.15">
      <c r="A283" s="1"/>
      <c r="B283" s="1"/>
      <c r="C283" s="1"/>
      <c r="D283" s="1"/>
      <c r="E283" s="1"/>
      <c r="F283" s="1"/>
      <c r="G283" s="1"/>
      <c r="H283" s="1"/>
      <c r="I283" s="1"/>
      <c r="J283" s="57"/>
      <c r="K283" s="57"/>
      <c r="L283" s="36"/>
      <c r="M283" s="36"/>
    </row>
    <row r="284" spans="1:13" s="7" customFormat="1" ht="15" customHeight="1" x14ac:dyDescent="0.15">
      <c r="A284" s="1"/>
      <c r="B284" s="1"/>
      <c r="C284" s="1"/>
      <c r="D284" s="1"/>
      <c r="E284" s="1"/>
      <c r="F284" s="1"/>
      <c r="G284" s="1"/>
      <c r="H284" s="1"/>
      <c r="I284" s="1"/>
      <c r="J284" s="57"/>
      <c r="K284" s="57"/>
      <c r="L284" s="36"/>
      <c r="M284" s="36"/>
    </row>
    <row r="285" spans="1:13" s="7" customFormat="1" ht="15" customHeight="1" x14ac:dyDescent="0.15">
      <c r="A285" s="1"/>
      <c r="B285" s="1"/>
      <c r="C285" s="1"/>
      <c r="D285" s="1"/>
      <c r="E285" s="1"/>
      <c r="F285" s="1"/>
      <c r="G285" s="1"/>
      <c r="H285" s="1"/>
      <c r="I285" s="1"/>
      <c r="J285" s="57"/>
      <c r="K285" s="57"/>
      <c r="L285" s="36"/>
      <c r="M285" s="36"/>
    </row>
    <row r="286" spans="1:13" s="7" customFormat="1" ht="15" customHeight="1" x14ac:dyDescent="0.15">
      <c r="A286" s="1"/>
      <c r="B286" s="1"/>
      <c r="C286" s="1"/>
      <c r="D286" s="1"/>
      <c r="E286" s="1"/>
      <c r="F286" s="1"/>
      <c r="G286" s="1"/>
      <c r="H286" s="1"/>
      <c r="I286" s="1"/>
      <c r="J286" s="57"/>
      <c r="K286" s="57"/>
      <c r="L286" s="36"/>
      <c r="M286" s="36"/>
    </row>
    <row r="287" spans="1:13" s="7" customFormat="1" ht="15" customHeight="1" x14ac:dyDescent="0.15">
      <c r="A287" s="1"/>
      <c r="B287" s="1"/>
      <c r="C287" s="1"/>
      <c r="D287" s="1"/>
      <c r="E287" s="1"/>
      <c r="F287" s="1"/>
      <c r="G287" s="1"/>
      <c r="H287" s="1"/>
      <c r="I287" s="1"/>
      <c r="J287" s="57"/>
      <c r="K287" s="57"/>
      <c r="L287" s="36"/>
      <c r="M287" s="36"/>
    </row>
    <row r="288" spans="1:13" s="7" customFormat="1" ht="15" customHeight="1" x14ac:dyDescent="0.15">
      <c r="A288" s="1"/>
      <c r="B288" s="1"/>
      <c r="C288" s="1"/>
      <c r="D288" s="1"/>
      <c r="E288" s="1"/>
      <c r="F288" s="1"/>
      <c r="G288" s="1"/>
      <c r="H288" s="1"/>
      <c r="I288" s="1"/>
      <c r="J288" s="57"/>
      <c r="K288" s="57"/>
      <c r="L288" s="36"/>
      <c r="M288" s="36"/>
    </row>
    <row r="289" spans="1:13" s="7" customFormat="1" ht="15" customHeight="1" x14ac:dyDescent="0.15">
      <c r="A289" s="1"/>
      <c r="B289" s="1"/>
      <c r="C289" s="1"/>
      <c r="D289" s="1"/>
      <c r="E289" s="1"/>
      <c r="F289" s="1"/>
      <c r="G289" s="1"/>
      <c r="H289" s="1"/>
      <c r="I289" s="1"/>
      <c r="J289" s="57"/>
      <c r="K289" s="57"/>
      <c r="L289" s="36"/>
      <c r="M289" s="36"/>
    </row>
    <row r="290" spans="1:13" s="7" customFormat="1" ht="15" customHeight="1" x14ac:dyDescent="0.15">
      <c r="A290" s="1"/>
      <c r="B290" s="1"/>
      <c r="C290" s="1"/>
      <c r="D290" s="1"/>
      <c r="E290" s="1"/>
      <c r="F290" s="1"/>
      <c r="G290" s="1"/>
      <c r="H290" s="1"/>
      <c r="I290" s="1"/>
      <c r="J290" s="57"/>
      <c r="K290" s="57"/>
      <c r="L290" s="36"/>
      <c r="M290" s="36"/>
    </row>
    <row r="291" spans="1:13" s="7" customFormat="1" ht="15" customHeight="1" x14ac:dyDescent="0.15">
      <c r="A291" s="1"/>
      <c r="B291" s="1"/>
      <c r="C291" s="1"/>
      <c r="D291" s="1"/>
      <c r="E291" s="1"/>
      <c r="F291" s="1"/>
      <c r="G291" s="1"/>
      <c r="H291" s="1"/>
      <c r="I291" s="1"/>
      <c r="J291" s="57"/>
      <c r="K291" s="57"/>
      <c r="L291" s="36"/>
      <c r="M291" s="36"/>
    </row>
    <row r="292" spans="1:13" s="7" customFormat="1" ht="15" customHeight="1" x14ac:dyDescent="0.15">
      <c r="A292" s="1"/>
      <c r="B292" s="1"/>
      <c r="C292" s="1"/>
      <c r="D292" s="1"/>
      <c r="E292" s="1"/>
      <c r="F292" s="1"/>
      <c r="G292" s="1"/>
      <c r="H292" s="1"/>
      <c r="I292" s="1"/>
      <c r="J292" s="57"/>
      <c r="K292" s="57"/>
      <c r="L292" s="36"/>
      <c r="M292" s="36"/>
    </row>
    <row r="293" spans="1:13" s="7" customFormat="1" ht="15" customHeight="1" x14ac:dyDescent="0.15">
      <c r="A293" s="1"/>
      <c r="B293" s="1"/>
      <c r="C293" s="1"/>
      <c r="D293" s="1"/>
      <c r="E293" s="1"/>
      <c r="F293" s="1"/>
      <c r="G293" s="1"/>
      <c r="H293" s="1"/>
      <c r="I293" s="1"/>
      <c r="J293" s="57"/>
      <c r="K293" s="57"/>
      <c r="L293" s="36"/>
      <c r="M293" s="36"/>
    </row>
    <row r="294" spans="1:13" s="7" customFormat="1" ht="15" customHeight="1" x14ac:dyDescent="0.15">
      <c r="A294" s="1"/>
      <c r="B294" s="1"/>
      <c r="C294" s="1"/>
      <c r="D294" s="1"/>
      <c r="E294" s="1"/>
      <c r="F294" s="1"/>
      <c r="G294" s="1"/>
      <c r="H294" s="1"/>
      <c r="I294" s="1"/>
      <c r="J294" s="57"/>
      <c r="K294" s="57"/>
      <c r="L294" s="36"/>
      <c r="M294" s="36"/>
    </row>
    <row r="295" spans="1:13" s="7" customFormat="1" ht="15" customHeight="1" x14ac:dyDescent="0.15">
      <c r="A295" s="1"/>
      <c r="B295" s="1"/>
      <c r="C295" s="1"/>
      <c r="D295" s="1"/>
      <c r="E295" s="1"/>
      <c r="F295" s="1"/>
      <c r="G295" s="1"/>
      <c r="H295" s="1"/>
      <c r="I295" s="1"/>
      <c r="J295" s="57"/>
      <c r="K295" s="57"/>
      <c r="L295" s="36"/>
      <c r="M295" s="36"/>
    </row>
    <row r="296" spans="1:13" ht="18" customHeight="1" x14ac:dyDescent="0.15">
      <c r="J296" s="57"/>
      <c r="K296" s="57"/>
      <c r="L296" s="36"/>
      <c r="M296" s="36"/>
    </row>
  </sheetData>
  <mergeCells count="22">
    <mergeCell ref="J20:K20"/>
    <mergeCell ref="J21:K21"/>
    <mergeCell ref="J22:K22"/>
    <mergeCell ref="J23:K23"/>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8"/>
  <printOptions horizontalCentered="1"/>
  <pageMargins left="0.19685039370078741" right="0.19685039370078741" top="0.51181102362204722" bottom="0.59055118110236227" header="0.35433070866141736" footer="0.31496062992125984"/>
  <pageSetup paperSize="9" scale="155" orientation="portrait" cellComments="asDisplayed" r:id="rId1"/>
  <headerFooter alignWithMargins="0"/>
  <rowBreaks count="2" manualBreakCount="2">
    <brk id="140" max="16383" man="1"/>
    <brk id="1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view="pageBreakPreview" zoomScale="120" zoomScaleNormal="120" zoomScaleSheetLayoutView="120" workbookViewId="0">
      <selection activeCell="F15" sqref="F15:G15"/>
    </sheetView>
  </sheetViews>
  <sheetFormatPr defaultRowHeight="13.5" x14ac:dyDescent="0.15"/>
  <cols>
    <col min="1" max="1" width="1.375" customWidth="1"/>
    <col min="2" max="2" width="1.5" customWidth="1"/>
    <col min="3" max="4" width="1.625" customWidth="1"/>
    <col min="5" max="5" width="1.5" customWidth="1"/>
    <col min="6" max="6" width="1.625" customWidth="1"/>
    <col min="7" max="13" width="2.125" customWidth="1"/>
    <col min="14" max="14" width="2.625" customWidth="1"/>
    <col min="15" max="19" width="8.625" customWidth="1"/>
    <col min="20" max="20" width="8.5" customWidth="1"/>
    <col min="21" max="21" width="0.75" customWidth="1"/>
  </cols>
  <sheetData>
    <row r="1" spans="1:21" ht="18" customHeight="1" x14ac:dyDescent="0.15">
      <c r="A1" s="1"/>
      <c r="B1" s="1"/>
      <c r="C1" s="1024" t="s">
        <v>114</v>
      </c>
      <c r="D1" s="1024"/>
      <c r="E1" s="1024"/>
      <c r="F1" s="1024"/>
      <c r="G1" s="1024"/>
      <c r="H1" s="1024"/>
      <c r="I1" s="1024"/>
      <c r="J1" s="1024"/>
      <c r="K1" s="1024"/>
      <c r="L1" s="1024"/>
      <c r="M1" s="1024"/>
      <c r="N1" s="1024"/>
      <c r="O1" s="1024"/>
      <c r="P1" s="1024"/>
      <c r="Q1" s="1024"/>
      <c r="R1" s="1024"/>
      <c r="S1" s="1024"/>
      <c r="T1" s="1024"/>
      <c r="U1" s="96"/>
    </row>
    <row r="2" spans="1:21" ht="29.25" customHeight="1" x14ac:dyDescent="0.15">
      <c r="A2" s="1025" t="s">
        <v>115</v>
      </c>
      <c r="B2" s="1025"/>
      <c r="C2" s="1025"/>
      <c r="D2" s="1025"/>
      <c r="E2" s="1025"/>
      <c r="F2" s="1025"/>
      <c r="G2" s="1025"/>
      <c r="H2" s="1025"/>
      <c r="I2" s="1025"/>
      <c r="J2" s="1025"/>
      <c r="K2" s="1025"/>
      <c r="L2" s="1025"/>
      <c r="M2" s="1025"/>
      <c r="N2" s="1025"/>
      <c r="O2" s="1025"/>
      <c r="P2" s="1025"/>
      <c r="Q2" s="1025"/>
      <c r="R2" s="1025"/>
      <c r="S2" s="1025"/>
      <c r="T2" s="1025"/>
      <c r="U2" s="1"/>
    </row>
    <row r="3" spans="1:21" ht="13.9" customHeight="1" x14ac:dyDescent="0.15">
      <c r="A3" s="1027" t="s">
        <v>64</v>
      </c>
      <c r="B3" s="1027"/>
      <c r="C3" s="1027"/>
      <c r="D3" s="1027"/>
      <c r="E3" s="1027"/>
      <c r="F3" s="1027"/>
      <c r="G3" s="1027"/>
      <c r="H3" s="1027"/>
      <c r="I3" s="1027"/>
      <c r="J3" s="1027"/>
      <c r="K3" s="1027"/>
      <c r="L3" s="1027"/>
      <c r="M3" s="1027"/>
      <c r="N3" s="1027"/>
      <c r="O3" s="1027"/>
      <c r="P3" s="1027"/>
      <c r="Q3" s="1027"/>
      <c r="R3" s="1027"/>
      <c r="S3" s="1027"/>
      <c r="T3" s="1027"/>
      <c r="U3" s="1"/>
    </row>
    <row r="4" spans="1:21" ht="13.9" customHeight="1" x14ac:dyDescent="0.15">
      <c r="A4" s="1027" t="s">
        <v>253</v>
      </c>
      <c r="B4" s="1027"/>
      <c r="C4" s="1027"/>
      <c r="D4" s="1027"/>
      <c r="E4" s="1027"/>
      <c r="F4" s="1027"/>
      <c r="G4" s="1027"/>
      <c r="H4" s="1027"/>
      <c r="I4" s="1027"/>
      <c r="J4" s="1027"/>
      <c r="K4" s="1027"/>
      <c r="L4" s="1027"/>
      <c r="M4" s="1027"/>
      <c r="N4" s="1027"/>
      <c r="O4" s="1027"/>
      <c r="P4" s="1027"/>
      <c r="Q4" s="1027"/>
      <c r="R4" s="1027"/>
      <c r="S4" s="1027"/>
      <c r="T4" s="1027"/>
      <c r="U4" s="1"/>
    </row>
    <row r="5" spans="1:21" ht="15.75" customHeight="1" thickBot="1" x14ac:dyDescent="0.25">
      <c r="A5" s="1"/>
      <c r="B5" s="1"/>
      <c r="C5" s="1"/>
      <c r="D5" s="32"/>
      <c r="E5" s="31"/>
      <c r="F5" s="31"/>
      <c r="G5" s="31"/>
      <c r="H5" s="31"/>
      <c r="I5" s="31"/>
      <c r="J5" s="31"/>
      <c r="K5" s="31"/>
      <c r="L5" s="31"/>
      <c r="M5" s="31"/>
      <c r="N5" s="33"/>
      <c r="O5" s="31"/>
      <c r="P5" s="33"/>
      <c r="Q5" s="31"/>
      <c r="R5" s="31"/>
      <c r="S5" s="31"/>
      <c r="T5" s="1" t="s">
        <v>1</v>
      </c>
      <c r="U5" s="1"/>
    </row>
    <row r="6" spans="1:21" ht="14.1" customHeight="1" thickBot="1" x14ac:dyDescent="0.25">
      <c r="A6" s="1063" t="s">
        <v>2</v>
      </c>
      <c r="B6" s="1064"/>
      <c r="C6" s="1064"/>
      <c r="D6" s="1064"/>
      <c r="E6" s="1064"/>
      <c r="F6" s="1064"/>
      <c r="G6" s="1064"/>
      <c r="H6" s="1064"/>
      <c r="I6" s="1064"/>
      <c r="J6" s="1064"/>
      <c r="K6" s="1064"/>
      <c r="L6" s="1064"/>
      <c r="M6" s="1064"/>
      <c r="N6" s="1065"/>
      <c r="O6" s="1066" t="s">
        <v>3</v>
      </c>
      <c r="P6" s="1067"/>
      <c r="Q6" s="31"/>
      <c r="R6" s="31"/>
      <c r="S6" s="31"/>
      <c r="T6" s="1"/>
      <c r="U6" s="1"/>
    </row>
    <row r="7" spans="1:21" ht="12.4" customHeight="1" x14ac:dyDescent="0.15">
      <c r="A7" s="97"/>
      <c r="B7" s="98"/>
      <c r="C7" s="99" t="s">
        <v>116</v>
      </c>
      <c r="D7" s="99"/>
      <c r="E7" s="99"/>
      <c r="F7" s="99"/>
      <c r="G7" s="100"/>
      <c r="H7" s="99"/>
      <c r="I7" s="99"/>
      <c r="J7" s="99"/>
      <c r="K7" s="99"/>
      <c r="L7" s="101"/>
      <c r="M7" s="101"/>
      <c r="N7" s="101"/>
      <c r="O7" s="1068"/>
      <c r="P7" s="1069"/>
      <c r="Q7" s="1"/>
      <c r="R7" s="1"/>
      <c r="S7" s="1"/>
      <c r="T7" s="1"/>
      <c r="U7" s="1"/>
    </row>
    <row r="8" spans="1:21" ht="12.4" customHeight="1" x14ac:dyDescent="0.15">
      <c r="A8" s="102"/>
      <c r="B8" s="57"/>
      <c r="C8" s="57"/>
      <c r="D8" s="103" t="s">
        <v>117</v>
      </c>
      <c r="E8" s="103"/>
      <c r="F8" s="103"/>
      <c r="G8" s="103"/>
      <c r="H8" s="103"/>
      <c r="I8" s="103"/>
      <c r="J8" s="103"/>
      <c r="K8" s="103"/>
      <c r="L8" s="104"/>
      <c r="M8" s="104"/>
      <c r="N8" s="104"/>
      <c r="O8" s="1032"/>
      <c r="P8" s="1033"/>
      <c r="Q8" s="1"/>
      <c r="R8" s="1"/>
      <c r="S8" s="1"/>
      <c r="T8" s="1"/>
      <c r="U8" s="1"/>
    </row>
    <row r="9" spans="1:21" ht="12.4" customHeight="1" x14ac:dyDescent="0.15">
      <c r="A9" s="102"/>
      <c r="B9" s="57"/>
      <c r="C9" s="57"/>
      <c r="D9" s="103"/>
      <c r="E9" s="103" t="s">
        <v>65</v>
      </c>
      <c r="F9" s="103"/>
      <c r="G9" s="103"/>
      <c r="H9" s="103"/>
      <c r="I9" s="103"/>
      <c r="J9" s="103"/>
      <c r="K9" s="103"/>
      <c r="L9" s="104"/>
      <c r="M9" s="104"/>
      <c r="N9" s="104"/>
      <c r="O9" s="1032"/>
      <c r="P9" s="1033"/>
      <c r="Q9" s="1"/>
      <c r="R9" s="1" t="s">
        <v>258</v>
      </c>
      <c r="S9" s="1"/>
      <c r="T9" s="1"/>
      <c r="U9" s="1"/>
    </row>
    <row r="10" spans="1:21" ht="12.4" customHeight="1" x14ac:dyDescent="0.15">
      <c r="A10" s="246"/>
      <c r="B10" s="36"/>
      <c r="C10" s="36"/>
      <c r="D10" s="103"/>
      <c r="E10" s="103"/>
      <c r="F10" s="103" t="s">
        <v>118</v>
      </c>
      <c r="G10" s="103"/>
      <c r="H10" s="103"/>
      <c r="I10" s="103"/>
      <c r="J10" s="103"/>
      <c r="K10" s="103"/>
      <c r="L10" s="104"/>
      <c r="M10" s="104"/>
      <c r="N10" s="104"/>
      <c r="O10" s="1032"/>
      <c r="P10" s="1033"/>
      <c r="Q10" s="7"/>
      <c r="R10" s="7"/>
      <c r="S10" s="7"/>
      <c r="T10" s="7"/>
      <c r="U10" s="7"/>
    </row>
    <row r="11" spans="1:21" ht="12.4" customHeight="1" x14ac:dyDescent="0.15">
      <c r="A11" s="246"/>
      <c r="B11" s="36"/>
      <c r="C11" s="36"/>
      <c r="D11" s="103"/>
      <c r="E11" s="103"/>
      <c r="F11" s="103" t="s">
        <v>67</v>
      </c>
      <c r="G11" s="103"/>
      <c r="H11" s="103"/>
      <c r="I11" s="103"/>
      <c r="J11" s="103"/>
      <c r="K11" s="103"/>
      <c r="L11" s="104"/>
      <c r="M11" s="104"/>
      <c r="N11" s="104"/>
      <c r="O11" s="1032"/>
      <c r="P11" s="1033"/>
      <c r="Q11" s="7"/>
      <c r="R11" s="7"/>
      <c r="S11" s="7"/>
      <c r="T11" s="7"/>
      <c r="U11" s="7"/>
    </row>
    <row r="12" spans="1:21" ht="12.4" customHeight="1" x14ac:dyDescent="0.15">
      <c r="A12" s="246"/>
      <c r="B12" s="36"/>
      <c r="C12" s="36"/>
      <c r="D12" s="103"/>
      <c r="E12" s="103"/>
      <c r="F12" s="103" t="s">
        <v>68</v>
      </c>
      <c r="G12" s="103"/>
      <c r="H12" s="103"/>
      <c r="I12" s="103"/>
      <c r="J12" s="103"/>
      <c r="K12" s="103"/>
      <c r="L12" s="104"/>
      <c r="M12" s="104"/>
      <c r="N12" s="104"/>
      <c r="O12" s="1032"/>
      <c r="P12" s="1033"/>
      <c r="Q12" s="7"/>
      <c r="R12" s="7"/>
      <c r="S12" s="7"/>
      <c r="T12" s="7"/>
      <c r="U12" s="7"/>
    </row>
    <row r="13" spans="1:21" ht="12.4" customHeight="1" x14ac:dyDescent="0.15">
      <c r="A13" s="246"/>
      <c r="B13" s="36"/>
      <c r="C13" s="36"/>
      <c r="D13" s="103"/>
      <c r="E13" s="103"/>
      <c r="F13" s="103" t="s">
        <v>39</v>
      </c>
      <c r="G13" s="103"/>
      <c r="H13" s="103"/>
      <c r="I13" s="103"/>
      <c r="J13" s="103"/>
      <c r="K13" s="103"/>
      <c r="L13" s="104"/>
      <c r="M13" s="104"/>
      <c r="N13" s="104"/>
      <c r="O13" s="1032"/>
      <c r="P13" s="1033"/>
      <c r="Q13" s="7"/>
      <c r="R13" s="7"/>
      <c r="S13" s="7"/>
      <c r="T13" s="7"/>
      <c r="U13" s="7"/>
    </row>
    <row r="14" spans="1:21" ht="12.4" customHeight="1" x14ac:dyDescent="0.15">
      <c r="A14" s="246"/>
      <c r="B14" s="36"/>
      <c r="C14" s="36"/>
      <c r="D14" s="103"/>
      <c r="E14" s="103" t="s">
        <v>69</v>
      </c>
      <c r="F14" s="103"/>
      <c r="G14" s="103"/>
      <c r="H14" s="103"/>
      <c r="I14" s="103"/>
      <c r="J14" s="103"/>
      <c r="K14" s="103"/>
      <c r="L14" s="104"/>
      <c r="M14" s="104"/>
      <c r="N14" s="104"/>
      <c r="O14" s="1032"/>
      <c r="P14" s="1033"/>
      <c r="Q14" s="7"/>
      <c r="R14" s="7"/>
      <c r="S14" s="7"/>
      <c r="T14" s="7"/>
      <c r="U14" s="7"/>
    </row>
    <row r="15" spans="1:21" ht="12.4" customHeight="1" x14ac:dyDescent="0.15">
      <c r="A15" s="246"/>
      <c r="B15" s="36"/>
      <c r="C15" s="36"/>
      <c r="D15" s="103"/>
      <c r="E15" s="103"/>
      <c r="F15" s="103" t="s">
        <v>70</v>
      </c>
      <c r="G15" s="103"/>
      <c r="H15" s="103"/>
      <c r="I15" s="103"/>
      <c r="J15" s="103"/>
      <c r="K15" s="103"/>
      <c r="L15" s="104"/>
      <c r="M15" s="104"/>
      <c r="N15" s="104"/>
      <c r="O15" s="1032"/>
      <c r="P15" s="1033"/>
      <c r="Q15" s="7"/>
      <c r="R15" s="7"/>
      <c r="S15" s="7"/>
      <c r="T15" s="7"/>
      <c r="U15" s="7"/>
    </row>
    <row r="16" spans="1:21" ht="12.4" customHeight="1" x14ac:dyDescent="0.15">
      <c r="A16" s="246"/>
      <c r="B16" s="36"/>
      <c r="C16" s="36"/>
      <c r="D16" s="103"/>
      <c r="E16" s="103"/>
      <c r="F16" s="103" t="s">
        <v>71</v>
      </c>
      <c r="G16" s="103"/>
      <c r="H16" s="103"/>
      <c r="I16" s="103"/>
      <c r="J16" s="103"/>
      <c r="K16" s="103"/>
      <c r="L16" s="104"/>
      <c r="M16" s="104"/>
      <c r="N16" s="104"/>
      <c r="O16" s="1032"/>
      <c r="P16" s="1033"/>
      <c r="Q16" s="7"/>
      <c r="R16" s="7"/>
      <c r="S16" s="7"/>
      <c r="T16" s="7"/>
      <c r="U16" s="7"/>
    </row>
    <row r="17" spans="1:21" ht="12.4" customHeight="1" x14ac:dyDescent="0.15">
      <c r="A17" s="246"/>
      <c r="B17" s="36"/>
      <c r="C17" s="36"/>
      <c r="D17" s="103"/>
      <c r="E17" s="103"/>
      <c r="F17" s="103" t="s">
        <v>72</v>
      </c>
      <c r="G17" s="103"/>
      <c r="H17" s="103"/>
      <c r="I17" s="103"/>
      <c r="J17" s="103"/>
      <c r="K17" s="103"/>
      <c r="L17" s="104"/>
      <c r="M17" s="104"/>
      <c r="N17" s="104"/>
      <c r="O17" s="1032"/>
      <c r="P17" s="1033"/>
      <c r="Q17" s="7"/>
      <c r="R17" s="7"/>
      <c r="S17" s="7"/>
      <c r="T17" s="7"/>
      <c r="U17" s="7"/>
    </row>
    <row r="18" spans="1:21" ht="12.4" customHeight="1" x14ac:dyDescent="0.15">
      <c r="A18" s="246"/>
      <c r="B18" s="36"/>
      <c r="C18" s="36"/>
      <c r="D18" s="103"/>
      <c r="E18" s="103"/>
      <c r="F18" s="103" t="s">
        <v>39</v>
      </c>
      <c r="G18" s="103"/>
      <c r="H18" s="103"/>
      <c r="I18" s="103"/>
      <c r="J18" s="103"/>
      <c r="K18" s="103"/>
      <c r="L18" s="104"/>
      <c r="M18" s="104"/>
      <c r="N18" s="104"/>
      <c r="O18" s="1032"/>
      <c r="P18" s="1033"/>
      <c r="Q18" s="7"/>
      <c r="R18" s="7"/>
      <c r="S18" s="7"/>
      <c r="T18" s="7"/>
      <c r="U18" s="7"/>
    </row>
    <row r="19" spans="1:21" ht="12.4" customHeight="1" x14ac:dyDescent="0.15">
      <c r="A19" s="246"/>
      <c r="B19" s="36"/>
      <c r="C19" s="36"/>
      <c r="D19" s="103"/>
      <c r="E19" s="103" t="s">
        <v>119</v>
      </c>
      <c r="F19" s="103"/>
      <c r="G19" s="103"/>
      <c r="H19" s="103"/>
      <c r="I19" s="103"/>
      <c r="J19" s="103"/>
      <c r="K19" s="103"/>
      <c r="L19" s="104"/>
      <c r="M19" s="104"/>
      <c r="N19" s="104"/>
      <c r="O19" s="1032"/>
      <c r="P19" s="1033"/>
      <c r="Q19" s="7"/>
      <c r="R19" s="7"/>
      <c r="S19" s="247"/>
      <c r="T19" s="247"/>
      <c r="U19" s="247"/>
    </row>
    <row r="20" spans="1:21" ht="12.4" customHeight="1" x14ac:dyDescent="0.15">
      <c r="A20" s="246"/>
      <c r="B20" s="36"/>
      <c r="C20" s="36"/>
      <c r="D20" s="103"/>
      <c r="E20" s="103"/>
      <c r="F20" s="105" t="s">
        <v>74</v>
      </c>
      <c r="G20" s="105"/>
      <c r="H20" s="103"/>
      <c r="I20" s="105"/>
      <c r="J20" s="103"/>
      <c r="K20" s="103"/>
      <c r="L20" s="105"/>
      <c r="M20" s="105"/>
      <c r="N20" s="105"/>
      <c r="O20" s="1032"/>
      <c r="P20" s="1033"/>
      <c r="Q20" s="7"/>
      <c r="R20" s="7"/>
      <c r="S20" s="247"/>
      <c r="T20" s="247"/>
      <c r="U20" s="247"/>
    </row>
    <row r="21" spans="1:21" ht="12.4" customHeight="1" x14ac:dyDescent="0.15">
      <c r="A21" s="246"/>
      <c r="B21" s="36"/>
      <c r="C21" s="36"/>
      <c r="D21" s="103"/>
      <c r="E21" s="103"/>
      <c r="F21" s="103" t="s">
        <v>75</v>
      </c>
      <c r="G21" s="103"/>
      <c r="H21" s="103"/>
      <c r="I21" s="103"/>
      <c r="J21" s="103"/>
      <c r="K21" s="103"/>
      <c r="L21" s="105"/>
      <c r="M21" s="105"/>
      <c r="N21" s="105"/>
      <c r="O21" s="1032"/>
      <c r="P21" s="1033"/>
      <c r="Q21" s="7"/>
      <c r="R21" s="7"/>
      <c r="S21" s="247"/>
      <c r="T21" s="247"/>
      <c r="U21" s="247"/>
    </row>
    <row r="22" spans="1:21" ht="12.4" customHeight="1" x14ac:dyDescent="0.15">
      <c r="A22" s="246"/>
      <c r="B22" s="36"/>
      <c r="C22" s="36"/>
      <c r="D22" s="103"/>
      <c r="E22" s="103"/>
      <c r="F22" s="103" t="s">
        <v>17</v>
      </c>
      <c r="G22" s="103"/>
      <c r="H22" s="103"/>
      <c r="I22" s="103"/>
      <c r="J22" s="103"/>
      <c r="K22" s="103"/>
      <c r="L22" s="105"/>
      <c r="M22" s="105"/>
      <c r="N22" s="105"/>
      <c r="O22" s="1032"/>
      <c r="P22" s="1033"/>
      <c r="Q22" s="7"/>
      <c r="R22" s="7"/>
      <c r="S22" s="247"/>
      <c r="T22" s="247"/>
      <c r="U22" s="247"/>
    </row>
    <row r="23" spans="1:21" ht="12.4" customHeight="1" x14ac:dyDescent="0.15">
      <c r="A23" s="246"/>
      <c r="B23" s="36"/>
      <c r="C23" s="36"/>
      <c r="D23" s="106" t="s">
        <v>76</v>
      </c>
      <c r="E23" s="106"/>
      <c r="F23" s="103"/>
      <c r="G23" s="106"/>
      <c r="H23" s="103"/>
      <c r="I23" s="103"/>
      <c r="J23" s="103"/>
      <c r="K23" s="103"/>
      <c r="L23" s="105"/>
      <c r="M23" s="105"/>
      <c r="N23" s="105"/>
      <c r="O23" s="1032"/>
      <c r="P23" s="1033"/>
      <c r="Q23" s="7"/>
      <c r="R23" s="7"/>
      <c r="S23" s="247"/>
      <c r="T23" s="247"/>
      <c r="U23" s="247"/>
    </row>
    <row r="24" spans="1:21" ht="12.4" customHeight="1" x14ac:dyDescent="0.15">
      <c r="A24" s="246"/>
      <c r="B24" s="36"/>
      <c r="C24" s="36"/>
      <c r="D24" s="103"/>
      <c r="E24" s="103" t="s">
        <v>77</v>
      </c>
      <c r="F24" s="103"/>
      <c r="G24" s="105"/>
      <c r="H24" s="103"/>
      <c r="I24" s="103"/>
      <c r="J24" s="103"/>
      <c r="K24" s="103"/>
      <c r="L24" s="105"/>
      <c r="M24" s="105"/>
      <c r="N24" s="105"/>
      <c r="O24" s="1032"/>
      <c r="P24" s="1033"/>
      <c r="Q24" s="7"/>
      <c r="R24" s="7"/>
      <c r="S24" s="247"/>
      <c r="T24" s="247"/>
      <c r="U24" s="247"/>
    </row>
    <row r="25" spans="1:21" ht="12.4" customHeight="1" x14ac:dyDescent="0.15">
      <c r="A25" s="246"/>
      <c r="B25" s="36"/>
      <c r="C25" s="36"/>
      <c r="D25" s="103"/>
      <c r="E25" s="103" t="s">
        <v>78</v>
      </c>
      <c r="F25" s="103"/>
      <c r="G25" s="105"/>
      <c r="H25" s="103"/>
      <c r="I25" s="103"/>
      <c r="J25" s="103"/>
      <c r="K25" s="103"/>
      <c r="L25" s="105"/>
      <c r="M25" s="105"/>
      <c r="N25" s="105"/>
      <c r="O25" s="1032"/>
      <c r="P25" s="1033"/>
      <c r="Q25" s="7"/>
      <c r="R25" s="7"/>
      <c r="S25" s="7"/>
      <c r="T25" s="7"/>
      <c r="U25" s="7"/>
    </row>
    <row r="26" spans="1:21" ht="12.4" customHeight="1" x14ac:dyDescent="0.15">
      <c r="A26" s="246"/>
      <c r="B26" s="36"/>
      <c r="C26" s="36"/>
      <c r="D26" s="103"/>
      <c r="E26" s="103" t="s">
        <v>79</v>
      </c>
      <c r="F26" s="103"/>
      <c r="G26" s="103"/>
      <c r="H26" s="103"/>
      <c r="I26" s="103"/>
      <c r="J26" s="103"/>
      <c r="K26" s="103"/>
      <c r="L26" s="105"/>
      <c r="M26" s="105"/>
      <c r="N26" s="105"/>
      <c r="O26" s="1032"/>
      <c r="P26" s="1033"/>
      <c r="Q26" s="7"/>
      <c r="R26" s="7"/>
      <c r="S26" s="7"/>
      <c r="T26" s="7"/>
      <c r="U26" s="7"/>
    </row>
    <row r="27" spans="1:21" ht="12.4" customHeight="1" x14ac:dyDescent="0.15">
      <c r="A27" s="246"/>
      <c r="B27" s="36"/>
      <c r="C27" s="36"/>
      <c r="D27" s="103"/>
      <c r="E27" s="107" t="s">
        <v>259</v>
      </c>
      <c r="F27" s="107"/>
      <c r="G27" s="103"/>
      <c r="H27" s="107"/>
      <c r="I27" s="107"/>
      <c r="J27" s="107"/>
      <c r="K27" s="107"/>
      <c r="L27" s="108"/>
      <c r="M27" s="108"/>
      <c r="N27" s="108"/>
      <c r="O27" s="1032"/>
      <c r="P27" s="1033"/>
      <c r="Q27" s="7"/>
      <c r="R27" s="7"/>
      <c r="S27" s="7"/>
      <c r="T27" s="7"/>
      <c r="U27" s="7"/>
    </row>
    <row r="28" spans="1:21" ht="12.4" customHeight="1" x14ac:dyDescent="0.15">
      <c r="A28" s="246"/>
      <c r="B28" s="36"/>
      <c r="C28" s="109" t="s">
        <v>80</v>
      </c>
      <c r="D28" s="109"/>
      <c r="E28" s="107"/>
      <c r="F28" s="107"/>
      <c r="G28" s="107"/>
      <c r="H28" s="107"/>
      <c r="I28" s="107"/>
      <c r="J28" s="108"/>
      <c r="K28" s="108"/>
      <c r="L28" s="108"/>
      <c r="M28" s="1070"/>
      <c r="N28" s="1071"/>
      <c r="O28" s="1032"/>
      <c r="P28" s="1033"/>
      <c r="Q28" s="7"/>
      <c r="R28" s="7"/>
      <c r="S28" s="7"/>
      <c r="T28" s="7"/>
      <c r="U28" s="7"/>
    </row>
    <row r="29" spans="1:21" ht="12.4" customHeight="1" x14ac:dyDescent="0.15">
      <c r="A29" s="246"/>
      <c r="B29" s="36"/>
      <c r="C29" s="36"/>
      <c r="D29" s="110" t="s">
        <v>81</v>
      </c>
      <c r="E29" s="110"/>
      <c r="F29" s="103"/>
      <c r="G29" s="103"/>
      <c r="H29" s="103"/>
      <c r="I29" s="103"/>
      <c r="J29" s="111"/>
      <c r="K29" s="111"/>
      <c r="L29" s="111"/>
      <c r="M29" s="1070"/>
      <c r="N29" s="1071"/>
      <c r="O29" s="1032"/>
      <c r="P29" s="1033"/>
      <c r="Q29" s="7"/>
      <c r="R29" s="7"/>
      <c r="S29" s="7"/>
      <c r="T29" s="7"/>
      <c r="U29" s="7"/>
    </row>
    <row r="30" spans="1:21" ht="12.4" customHeight="1" x14ac:dyDescent="0.15">
      <c r="A30" s="246"/>
      <c r="B30" s="36"/>
      <c r="C30" s="36"/>
      <c r="D30" s="103" t="s">
        <v>39</v>
      </c>
      <c r="E30" s="103"/>
      <c r="F30" s="105"/>
      <c r="G30" s="103"/>
      <c r="H30" s="103"/>
      <c r="I30" s="103"/>
      <c r="J30" s="111"/>
      <c r="K30" s="111"/>
      <c r="L30" s="111"/>
      <c r="M30" s="1070"/>
      <c r="N30" s="1071"/>
      <c r="O30" s="1032"/>
      <c r="P30" s="1033"/>
      <c r="Q30" s="310"/>
      <c r="R30" s="112"/>
      <c r="S30" s="112"/>
      <c r="T30" s="112"/>
      <c r="U30" s="7"/>
    </row>
    <row r="31" spans="1:21" ht="12.4" customHeight="1" x14ac:dyDescent="0.15">
      <c r="A31" s="113"/>
      <c r="B31" s="114" t="s">
        <v>82</v>
      </c>
      <c r="C31" s="114"/>
      <c r="D31" s="115"/>
      <c r="E31" s="115"/>
      <c r="F31" s="116"/>
      <c r="G31" s="115"/>
      <c r="H31" s="115"/>
      <c r="I31" s="115"/>
      <c r="J31" s="117"/>
      <c r="K31" s="117"/>
      <c r="L31" s="117"/>
      <c r="M31" s="118"/>
      <c r="N31" s="118"/>
      <c r="O31" s="47"/>
      <c r="P31" s="285"/>
      <c r="Q31" s="112"/>
      <c r="R31" s="112"/>
      <c r="S31" s="112"/>
      <c r="T31" s="112"/>
      <c r="U31" s="7"/>
    </row>
    <row r="32" spans="1:21" ht="12.4" customHeight="1" x14ac:dyDescent="0.15">
      <c r="A32" s="246"/>
      <c r="B32" s="104"/>
      <c r="C32" s="103" t="s">
        <v>83</v>
      </c>
      <c r="D32" s="103"/>
      <c r="E32" s="103"/>
      <c r="F32" s="105"/>
      <c r="G32" s="103"/>
      <c r="H32" s="103"/>
      <c r="I32" s="103"/>
      <c r="J32" s="111"/>
      <c r="K32" s="111"/>
      <c r="L32" s="111"/>
      <c r="M32" s="253"/>
      <c r="N32" s="253"/>
      <c r="O32" s="244"/>
      <c r="P32" s="245"/>
      <c r="Q32" s="112"/>
      <c r="R32" s="112"/>
      <c r="S32" s="112"/>
      <c r="T32" s="112"/>
      <c r="U32" s="7"/>
    </row>
    <row r="33" spans="1:21" ht="12.4" customHeight="1" x14ac:dyDescent="0.15">
      <c r="A33" s="246"/>
      <c r="B33" s="104"/>
      <c r="C33" s="103"/>
      <c r="D33" s="103" t="s">
        <v>84</v>
      </c>
      <c r="E33" s="103"/>
      <c r="F33" s="105"/>
      <c r="G33" s="103"/>
      <c r="H33" s="103"/>
      <c r="I33" s="103"/>
      <c r="J33" s="111"/>
      <c r="K33" s="111"/>
      <c r="L33" s="111"/>
      <c r="M33" s="253"/>
      <c r="N33" s="253"/>
      <c r="O33" s="244"/>
      <c r="P33" s="245"/>
      <c r="Q33" s="112"/>
      <c r="R33" s="112"/>
      <c r="S33" s="112"/>
      <c r="T33" s="112"/>
      <c r="U33" s="7"/>
    </row>
    <row r="34" spans="1:21" ht="12.4" customHeight="1" x14ac:dyDescent="0.15">
      <c r="A34" s="246"/>
      <c r="B34" s="36"/>
      <c r="C34" s="36"/>
      <c r="D34" s="106" t="s">
        <v>85</v>
      </c>
      <c r="E34" s="106"/>
      <c r="F34" s="103"/>
      <c r="G34" s="106"/>
      <c r="H34" s="103"/>
      <c r="I34" s="103"/>
      <c r="J34" s="107"/>
      <c r="K34" s="107"/>
      <c r="L34" s="108"/>
      <c r="M34" s="108"/>
      <c r="N34" s="108"/>
      <c r="O34" s="1032"/>
      <c r="P34" s="1033"/>
      <c r="Q34" s="7"/>
      <c r="R34" s="7"/>
      <c r="S34" s="7"/>
      <c r="T34" s="7"/>
      <c r="U34" s="7"/>
    </row>
    <row r="35" spans="1:21" ht="12.4" customHeight="1" x14ac:dyDescent="0.15">
      <c r="A35" s="246"/>
      <c r="B35" s="36"/>
      <c r="C35" s="36"/>
      <c r="D35" s="105" t="s">
        <v>86</v>
      </c>
      <c r="E35" s="105"/>
      <c r="F35" s="103"/>
      <c r="G35" s="105"/>
      <c r="H35" s="103"/>
      <c r="I35" s="105"/>
      <c r="J35" s="103"/>
      <c r="K35" s="103"/>
      <c r="L35" s="105"/>
      <c r="M35" s="105"/>
      <c r="N35" s="105"/>
      <c r="O35" s="1032"/>
      <c r="P35" s="1033"/>
      <c r="Q35" s="7"/>
      <c r="R35" s="7"/>
      <c r="S35" s="7"/>
      <c r="T35" s="7"/>
      <c r="U35" s="7"/>
    </row>
    <row r="36" spans="1:21" ht="12.4" customHeight="1" x14ac:dyDescent="0.15">
      <c r="A36" s="246"/>
      <c r="B36" s="36"/>
      <c r="C36" s="36"/>
      <c r="D36" s="103" t="s">
        <v>87</v>
      </c>
      <c r="E36" s="103"/>
      <c r="F36" s="103"/>
      <c r="G36" s="103"/>
      <c r="H36" s="103"/>
      <c r="I36" s="103"/>
      <c r="J36" s="103"/>
      <c r="K36" s="103"/>
      <c r="L36" s="105"/>
      <c r="M36" s="105"/>
      <c r="N36" s="105"/>
      <c r="O36" s="1032"/>
      <c r="P36" s="1033"/>
      <c r="Q36" s="7"/>
      <c r="R36" s="7"/>
      <c r="S36" s="7"/>
      <c r="T36" s="7"/>
      <c r="U36" s="7"/>
    </row>
    <row r="37" spans="1:21" ht="12.4" customHeight="1" x14ac:dyDescent="0.15">
      <c r="A37" s="246"/>
      <c r="B37" s="36"/>
      <c r="C37" s="36"/>
      <c r="D37" s="103" t="s">
        <v>39</v>
      </c>
      <c r="E37" s="103"/>
      <c r="F37" s="103"/>
      <c r="G37" s="103"/>
      <c r="H37" s="103"/>
      <c r="I37" s="103"/>
      <c r="J37" s="103"/>
      <c r="K37" s="103"/>
      <c r="L37" s="105"/>
      <c r="M37" s="105"/>
      <c r="N37" s="105"/>
      <c r="O37" s="1032"/>
      <c r="P37" s="1033"/>
      <c r="Q37" s="7"/>
      <c r="R37" s="7"/>
      <c r="S37" s="7"/>
      <c r="T37" s="7"/>
      <c r="U37" s="7"/>
    </row>
    <row r="38" spans="1:21" ht="12.4" customHeight="1" thickBot="1" x14ac:dyDescent="0.2">
      <c r="A38" s="246"/>
      <c r="B38" s="36"/>
      <c r="C38" s="103" t="s">
        <v>120</v>
      </c>
      <c r="D38" s="103"/>
      <c r="E38" s="103"/>
      <c r="F38" s="103"/>
      <c r="G38" s="103"/>
      <c r="H38" s="103"/>
      <c r="I38" s="103"/>
      <c r="J38" s="111"/>
      <c r="K38" s="111"/>
      <c r="L38" s="111"/>
      <c r="M38" s="1070"/>
      <c r="N38" s="1071"/>
      <c r="O38" s="1032"/>
      <c r="P38" s="1033"/>
      <c r="Q38" s="7"/>
      <c r="R38" s="7"/>
      <c r="S38" s="7"/>
      <c r="T38" s="7"/>
      <c r="U38" s="7"/>
    </row>
    <row r="39" spans="1:21" ht="12.4" customHeight="1" x14ac:dyDescent="0.15">
      <c r="A39" s="246"/>
      <c r="B39" s="36"/>
      <c r="C39" s="36"/>
      <c r="D39" s="103" t="s">
        <v>89</v>
      </c>
      <c r="E39" s="103"/>
      <c r="F39" s="103"/>
      <c r="G39" s="103"/>
      <c r="H39" s="103"/>
      <c r="I39" s="103"/>
      <c r="J39" s="111"/>
      <c r="K39" s="111"/>
      <c r="L39" s="111"/>
      <c r="M39" s="1070"/>
      <c r="N39" s="1071"/>
      <c r="O39" s="1032"/>
      <c r="P39" s="1033"/>
      <c r="Q39" s="1074" t="s">
        <v>3</v>
      </c>
      <c r="R39" s="1075"/>
      <c r="S39" s="1075"/>
      <c r="T39" s="1076"/>
      <c r="U39" s="7"/>
    </row>
    <row r="40" spans="1:21" ht="12.4" customHeight="1" thickBot="1" x14ac:dyDescent="0.2">
      <c r="A40" s="246"/>
      <c r="B40" s="36"/>
      <c r="C40" s="36"/>
      <c r="D40" s="103" t="s">
        <v>17</v>
      </c>
      <c r="E40" s="103"/>
      <c r="F40" s="103"/>
      <c r="G40" s="103"/>
      <c r="H40" s="103"/>
      <c r="I40" s="103"/>
      <c r="J40" s="111"/>
      <c r="K40" s="111"/>
      <c r="L40" s="111"/>
      <c r="M40" s="1070"/>
      <c r="N40" s="1071"/>
      <c r="O40" s="1032"/>
      <c r="P40" s="1033"/>
      <c r="Q40" s="1077" t="s">
        <v>260</v>
      </c>
      <c r="R40" s="1078"/>
      <c r="S40" s="1079" t="s">
        <v>121</v>
      </c>
      <c r="T40" s="1080"/>
      <c r="U40" s="7"/>
    </row>
    <row r="41" spans="1:21" ht="12.4" customHeight="1" x14ac:dyDescent="0.15">
      <c r="A41" s="113"/>
      <c r="B41" s="114" t="s">
        <v>261</v>
      </c>
      <c r="C41" s="114"/>
      <c r="D41" s="115"/>
      <c r="E41" s="115"/>
      <c r="F41" s="115"/>
      <c r="G41" s="115"/>
      <c r="H41" s="115"/>
      <c r="I41" s="115"/>
      <c r="J41" s="115"/>
      <c r="K41" s="115"/>
      <c r="L41" s="117"/>
      <c r="M41" s="117"/>
      <c r="N41" s="117"/>
      <c r="O41" s="47"/>
      <c r="P41" s="285"/>
      <c r="Q41" s="1081"/>
      <c r="R41" s="1082"/>
      <c r="S41" s="1083"/>
      <c r="T41" s="1084"/>
      <c r="U41" s="7"/>
    </row>
    <row r="42" spans="1:21" ht="12.4" customHeight="1" x14ac:dyDescent="0.15">
      <c r="A42" s="246"/>
      <c r="B42" s="104" t="s">
        <v>101</v>
      </c>
      <c r="C42" s="104"/>
      <c r="D42" s="105"/>
      <c r="E42" s="111"/>
      <c r="F42" s="111"/>
      <c r="G42" s="111"/>
      <c r="H42" s="111"/>
      <c r="I42" s="111"/>
      <c r="J42" s="111"/>
      <c r="K42" s="54"/>
      <c r="L42" s="42"/>
      <c r="M42" s="42"/>
      <c r="N42" s="119"/>
      <c r="O42" s="120"/>
      <c r="P42" s="121"/>
      <c r="Q42" s="1085"/>
      <c r="R42" s="1082"/>
      <c r="S42" s="122"/>
      <c r="T42" s="123"/>
      <c r="U42" s="7"/>
    </row>
    <row r="43" spans="1:21" ht="12.4" customHeight="1" x14ac:dyDescent="0.15">
      <c r="A43" s="246"/>
      <c r="B43" s="36"/>
      <c r="C43" s="104" t="s">
        <v>102</v>
      </c>
      <c r="D43" s="105"/>
      <c r="E43" s="124"/>
      <c r="F43" s="124"/>
      <c r="G43" s="124"/>
      <c r="H43" s="124"/>
      <c r="I43" s="124"/>
      <c r="J43" s="105"/>
      <c r="K43" s="54"/>
      <c r="L43" s="42"/>
      <c r="M43" s="42"/>
      <c r="N43" s="119"/>
      <c r="O43" s="120"/>
      <c r="P43" s="121"/>
      <c r="Q43" s="1086"/>
      <c r="R43" s="1087"/>
      <c r="S43" s="120"/>
      <c r="T43" s="121"/>
      <c r="U43" s="7"/>
    </row>
    <row r="44" spans="1:21" ht="12.4" customHeight="1" x14ac:dyDescent="0.15">
      <c r="A44" s="125"/>
      <c r="B44" s="36"/>
      <c r="C44" s="104" t="s">
        <v>262</v>
      </c>
      <c r="D44" s="126"/>
      <c r="E44" s="126"/>
      <c r="F44" s="126"/>
      <c r="G44" s="126"/>
      <c r="H44" s="126"/>
      <c r="I44" s="126"/>
      <c r="J44" s="105"/>
      <c r="K44" s="54"/>
      <c r="L44" s="42"/>
      <c r="M44" s="42"/>
      <c r="N44" s="119"/>
      <c r="O44" s="120"/>
      <c r="P44" s="121"/>
      <c r="Q44" s="1088"/>
      <c r="R44" s="1089"/>
      <c r="S44" s="120"/>
      <c r="T44" s="121"/>
      <c r="U44" s="7"/>
    </row>
    <row r="45" spans="1:21" ht="12.4" customHeight="1" x14ac:dyDescent="0.15">
      <c r="A45" s="113"/>
      <c r="B45" s="114" t="s">
        <v>263</v>
      </c>
      <c r="C45" s="127"/>
      <c r="D45" s="128"/>
      <c r="E45" s="128"/>
      <c r="F45" s="128"/>
      <c r="G45" s="129"/>
      <c r="H45" s="129"/>
      <c r="I45" s="129"/>
      <c r="J45" s="116"/>
      <c r="K45" s="130"/>
      <c r="L45" s="130"/>
      <c r="M45" s="130"/>
      <c r="N45" s="131"/>
      <c r="O45" s="132"/>
      <c r="P45" s="133"/>
      <c r="Q45" s="1072"/>
      <c r="R45" s="1073"/>
      <c r="S45" s="132"/>
      <c r="T45" s="133"/>
      <c r="U45" s="7"/>
    </row>
    <row r="46" spans="1:21" ht="12.4" customHeight="1" x14ac:dyDescent="0.15">
      <c r="A46" s="246"/>
      <c r="B46" s="104" t="s">
        <v>122</v>
      </c>
      <c r="C46" s="104"/>
      <c r="D46" s="126"/>
      <c r="E46" s="126"/>
      <c r="F46" s="126"/>
      <c r="G46" s="124"/>
      <c r="H46" s="124"/>
      <c r="I46" s="124"/>
      <c r="J46" s="105"/>
      <c r="K46" s="36"/>
      <c r="L46" s="36"/>
      <c r="M46" s="36"/>
      <c r="N46" s="134"/>
      <c r="O46" s="1090"/>
      <c r="P46" s="1091"/>
      <c r="Q46" s="36"/>
      <c r="R46" s="36"/>
      <c r="S46" s="120"/>
      <c r="T46" s="121"/>
      <c r="U46" s="7"/>
    </row>
    <row r="47" spans="1:21" ht="12.4" customHeight="1" x14ac:dyDescent="0.15">
      <c r="A47" s="246"/>
      <c r="B47" s="36"/>
      <c r="C47" s="126" t="s">
        <v>106</v>
      </c>
      <c r="D47" s="126"/>
      <c r="E47" s="126"/>
      <c r="F47" s="124"/>
      <c r="G47" s="124"/>
      <c r="H47" s="124"/>
      <c r="I47" s="124"/>
      <c r="J47" s="105"/>
      <c r="K47" s="36"/>
      <c r="L47" s="36"/>
      <c r="M47" s="36"/>
      <c r="N47" s="134"/>
      <c r="O47" s="1090"/>
      <c r="P47" s="1091"/>
      <c r="Q47" s="36"/>
      <c r="R47" s="36"/>
      <c r="S47" s="120"/>
      <c r="T47" s="121"/>
      <c r="U47" s="7"/>
    </row>
    <row r="48" spans="1:21" ht="12.4" customHeight="1" x14ac:dyDescent="0.15">
      <c r="A48" s="246"/>
      <c r="B48" s="36"/>
      <c r="C48" s="126" t="s">
        <v>107</v>
      </c>
      <c r="D48" s="126"/>
      <c r="E48" s="126"/>
      <c r="F48" s="126"/>
      <c r="G48" s="124"/>
      <c r="H48" s="124"/>
      <c r="I48" s="124"/>
      <c r="J48" s="105"/>
      <c r="K48" s="36"/>
      <c r="L48" s="36"/>
      <c r="M48" s="36"/>
      <c r="N48" s="134"/>
      <c r="O48" s="1090"/>
      <c r="P48" s="1091"/>
      <c r="Q48" s="36"/>
      <c r="R48" s="36"/>
      <c r="S48" s="120"/>
      <c r="T48" s="121"/>
      <c r="U48" s="7"/>
    </row>
    <row r="49" spans="1:21" ht="12.4" customHeight="1" x14ac:dyDescent="0.15">
      <c r="A49" s="246"/>
      <c r="B49" s="36"/>
      <c r="C49" s="126" t="s">
        <v>108</v>
      </c>
      <c r="D49" s="126"/>
      <c r="E49" s="126"/>
      <c r="F49" s="126"/>
      <c r="G49" s="124"/>
      <c r="H49" s="124"/>
      <c r="I49" s="124"/>
      <c r="J49" s="105"/>
      <c r="K49" s="36"/>
      <c r="L49" s="36"/>
      <c r="M49" s="36"/>
      <c r="N49" s="134"/>
      <c r="O49" s="1090"/>
      <c r="P49" s="1091"/>
      <c r="Q49" s="36"/>
      <c r="R49" s="36"/>
      <c r="S49" s="120"/>
      <c r="T49" s="121"/>
      <c r="U49" s="7"/>
    </row>
    <row r="50" spans="1:21" ht="12.4" customHeight="1" x14ac:dyDescent="0.15">
      <c r="A50" s="246"/>
      <c r="B50" s="36"/>
      <c r="C50" s="126" t="s">
        <v>109</v>
      </c>
      <c r="D50" s="126"/>
      <c r="E50" s="126"/>
      <c r="F50" s="126"/>
      <c r="G50" s="124"/>
      <c r="H50" s="135"/>
      <c r="I50" s="124"/>
      <c r="J50" s="105"/>
      <c r="K50" s="36"/>
      <c r="L50" s="36"/>
      <c r="M50" s="36"/>
      <c r="N50" s="134"/>
      <c r="O50" s="1090"/>
      <c r="P50" s="1091"/>
      <c r="Q50" s="36"/>
      <c r="R50" s="36"/>
      <c r="S50" s="120"/>
      <c r="T50" s="121"/>
      <c r="U50" s="7"/>
    </row>
    <row r="51" spans="1:21" ht="12.4" customHeight="1" x14ac:dyDescent="0.15">
      <c r="A51" s="246"/>
      <c r="B51" s="104" t="s">
        <v>110</v>
      </c>
      <c r="C51" s="104"/>
      <c r="D51" s="126"/>
      <c r="E51" s="136"/>
      <c r="F51" s="136"/>
      <c r="G51" s="136"/>
      <c r="H51" s="136"/>
      <c r="I51" s="136"/>
      <c r="J51" s="111"/>
      <c r="K51" s="36"/>
      <c r="L51" s="36"/>
      <c r="M51" s="36"/>
      <c r="N51" s="134"/>
      <c r="O51" s="120"/>
      <c r="P51" s="121"/>
      <c r="Q51" s="36"/>
      <c r="R51" s="36"/>
      <c r="S51" s="1090"/>
      <c r="T51" s="1091"/>
      <c r="U51" s="7"/>
    </row>
    <row r="52" spans="1:21" ht="12.4" customHeight="1" x14ac:dyDescent="0.15">
      <c r="A52" s="246"/>
      <c r="B52" s="104" t="s">
        <v>123</v>
      </c>
      <c r="C52" s="104"/>
      <c r="D52" s="126"/>
      <c r="E52" s="137"/>
      <c r="F52" s="136"/>
      <c r="G52" s="136"/>
      <c r="H52" s="136"/>
      <c r="I52" s="136"/>
      <c r="J52" s="111"/>
      <c r="K52" s="253"/>
      <c r="L52" s="253"/>
      <c r="M52" s="253"/>
      <c r="N52" s="254"/>
      <c r="O52" s="120"/>
      <c r="P52" s="121"/>
      <c r="Q52" s="36"/>
      <c r="R52" s="36"/>
      <c r="S52" s="1090"/>
      <c r="T52" s="1091"/>
      <c r="U52" s="7"/>
    </row>
    <row r="53" spans="1:21" ht="12.4" customHeight="1" x14ac:dyDescent="0.15">
      <c r="A53" s="125"/>
      <c r="B53" s="138" t="s">
        <v>17</v>
      </c>
      <c r="C53" s="138"/>
      <c r="D53" s="139"/>
      <c r="E53" s="140"/>
      <c r="F53" s="140"/>
      <c r="G53" s="141"/>
      <c r="H53" s="141"/>
      <c r="I53" s="141"/>
      <c r="J53" s="142"/>
      <c r="K53" s="143"/>
      <c r="L53" s="143"/>
      <c r="M53" s="143"/>
      <c r="N53" s="144"/>
      <c r="O53" s="145"/>
      <c r="P53" s="146"/>
      <c r="Q53" s="147"/>
      <c r="R53" s="147"/>
      <c r="S53" s="145"/>
      <c r="T53" s="146"/>
      <c r="U53" s="7"/>
    </row>
    <row r="54" spans="1:21" ht="12.4" customHeight="1" x14ac:dyDescent="0.15">
      <c r="A54" s="148" t="s">
        <v>264</v>
      </c>
      <c r="B54" s="149"/>
      <c r="C54" s="150"/>
      <c r="D54" s="151"/>
      <c r="E54" s="152"/>
      <c r="F54" s="153"/>
      <c r="G54" s="153"/>
      <c r="H54" s="154"/>
      <c r="I54" s="153"/>
      <c r="J54" s="155"/>
      <c r="K54" s="156"/>
      <c r="L54" s="156"/>
      <c r="M54" s="156"/>
      <c r="N54" s="157"/>
      <c r="O54" s="122"/>
      <c r="P54" s="123"/>
      <c r="Q54" s="158"/>
      <c r="R54" s="158"/>
      <c r="S54" s="122"/>
      <c r="T54" s="123"/>
      <c r="U54" s="7"/>
    </row>
    <row r="55" spans="1:21" ht="12.4" customHeight="1" thickBot="1" x14ac:dyDescent="0.2">
      <c r="A55" s="159" t="s">
        <v>99</v>
      </c>
      <c r="B55" s="160"/>
      <c r="C55" s="161"/>
      <c r="D55" s="162"/>
      <c r="E55" s="163"/>
      <c r="F55" s="164"/>
      <c r="G55" s="164"/>
      <c r="H55" s="165"/>
      <c r="I55" s="164"/>
      <c r="J55" s="166"/>
      <c r="K55" s="167"/>
      <c r="L55" s="167"/>
      <c r="M55" s="167"/>
      <c r="N55" s="167"/>
      <c r="O55" s="168"/>
      <c r="P55" s="169"/>
      <c r="Q55" s="160"/>
      <c r="R55" s="160"/>
      <c r="S55" s="168"/>
      <c r="T55" s="169"/>
      <c r="U55" s="7"/>
    </row>
    <row r="56" spans="1:21" ht="12.4" customHeight="1" thickBot="1" x14ac:dyDescent="0.2">
      <c r="A56" s="170" t="s">
        <v>265</v>
      </c>
      <c r="B56" s="171"/>
      <c r="C56" s="172"/>
      <c r="D56" s="173"/>
      <c r="E56" s="173"/>
      <c r="F56" s="173"/>
      <c r="G56" s="173"/>
      <c r="H56" s="173"/>
      <c r="I56" s="173"/>
      <c r="J56" s="173"/>
      <c r="K56" s="173"/>
      <c r="L56" s="173"/>
      <c r="M56" s="173"/>
      <c r="N56" s="173"/>
      <c r="O56" s="174"/>
      <c r="P56" s="175"/>
      <c r="Q56" s="173"/>
      <c r="R56" s="173"/>
      <c r="S56" s="174"/>
      <c r="T56" s="175"/>
      <c r="U56" s="7"/>
    </row>
    <row r="57" spans="1:21" ht="12.4" customHeight="1" x14ac:dyDescent="0.15">
      <c r="A57" s="7"/>
      <c r="B57" s="7"/>
      <c r="C57" s="7"/>
      <c r="D57" s="7"/>
      <c r="E57" s="7"/>
      <c r="F57" s="7"/>
      <c r="G57" s="7"/>
      <c r="H57" s="7"/>
      <c r="I57" s="7"/>
      <c r="J57" s="7"/>
      <c r="K57" s="7"/>
      <c r="L57" s="7"/>
      <c r="M57" s="7"/>
      <c r="N57" s="7"/>
      <c r="O57" s="7"/>
      <c r="P57" s="7"/>
      <c r="Q57" s="36"/>
      <c r="R57" s="36"/>
      <c r="S57" s="36"/>
      <c r="T57" s="36"/>
      <c r="U57" s="7"/>
    </row>
  </sheetData>
  <mergeCells count="59">
    <mergeCell ref="S52:T52"/>
    <mergeCell ref="O46:P46"/>
    <mergeCell ref="O47:P47"/>
    <mergeCell ref="O48:P48"/>
    <mergeCell ref="O49:P49"/>
    <mergeCell ref="O50:P50"/>
    <mergeCell ref="S51:T51"/>
    <mergeCell ref="Q45:R45"/>
    <mergeCell ref="M38:N38"/>
    <mergeCell ref="O38:P38"/>
    <mergeCell ref="M39:N39"/>
    <mergeCell ref="O39:P39"/>
    <mergeCell ref="Q39:T39"/>
    <mergeCell ref="M40:N40"/>
    <mergeCell ref="O40:P40"/>
    <mergeCell ref="Q40:R40"/>
    <mergeCell ref="S40:T40"/>
    <mergeCell ref="Q41:R41"/>
    <mergeCell ref="S41:T41"/>
    <mergeCell ref="Q42:R42"/>
    <mergeCell ref="Q43:R43"/>
    <mergeCell ref="Q44:R44"/>
    <mergeCell ref="O37:P37"/>
    <mergeCell ref="O25:P25"/>
    <mergeCell ref="O26:P26"/>
    <mergeCell ref="O27:P27"/>
    <mergeCell ref="M28:N28"/>
    <mergeCell ref="O28:P28"/>
    <mergeCell ref="M29:N29"/>
    <mergeCell ref="O29:P29"/>
    <mergeCell ref="M30:N30"/>
    <mergeCell ref="O30:P30"/>
    <mergeCell ref="O34:P34"/>
    <mergeCell ref="O35:P35"/>
    <mergeCell ref="O36:P36"/>
    <mergeCell ref="O24:P24"/>
    <mergeCell ref="O13:P13"/>
    <mergeCell ref="O14:P14"/>
    <mergeCell ref="O15:P15"/>
    <mergeCell ref="O16:P16"/>
    <mergeCell ref="O17:P17"/>
    <mergeCell ref="O18:P18"/>
    <mergeCell ref="O19:P19"/>
    <mergeCell ref="O20:P20"/>
    <mergeCell ref="O21:P21"/>
    <mergeCell ref="O22:P22"/>
    <mergeCell ref="O23:P23"/>
    <mergeCell ref="O12:P12"/>
    <mergeCell ref="C1:T1"/>
    <mergeCell ref="A2:T2"/>
    <mergeCell ref="A3:T3"/>
    <mergeCell ref="A4:T4"/>
    <mergeCell ref="A6:N6"/>
    <mergeCell ref="O6:P6"/>
    <mergeCell ref="O7:P7"/>
    <mergeCell ref="O8:P8"/>
    <mergeCell ref="O9:P9"/>
    <mergeCell ref="O10:P10"/>
    <mergeCell ref="O11:P11"/>
  </mergeCells>
  <phoneticPr fontId="8"/>
  <printOptions horizontalCentered="1"/>
  <pageMargins left="0" right="0" top="0.51181102362204722" bottom="0.59055118110236227" header="0.35433070866141736" footer="0.31496062992125984"/>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view="pageBreakPreview" zoomScale="110" zoomScaleNormal="100" zoomScaleSheetLayoutView="110" workbookViewId="0">
      <selection activeCell="F15" sqref="F15:G15"/>
    </sheetView>
  </sheetViews>
  <sheetFormatPr defaultColWidth="9" defaultRowHeight="18" customHeight="1" x14ac:dyDescent="0.15"/>
  <cols>
    <col min="1" max="1" width="0.75" style="1" customWidth="1"/>
    <col min="2" max="10" width="2.125" style="1" customWidth="1"/>
    <col min="11" max="11" width="13.25" style="1" customWidth="1"/>
    <col min="12" max="13" width="7.625" style="1" customWidth="1"/>
    <col min="14" max="14" width="0.75" style="1" customWidth="1"/>
    <col min="15" max="16384" width="9" style="1"/>
  </cols>
  <sheetData>
    <row r="1" spans="1:13" ht="18" customHeight="1" x14ac:dyDescent="0.15">
      <c r="B1" s="1092" t="s">
        <v>124</v>
      </c>
      <c r="C1" s="1092"/>
      <c r="D1" s="1092"/>
      <c r="E1" s="1092"/>
      <c r="F1" s="1092"/>
      <c r="G1" s="1092"/>
      <c r="H1" s="1092"/>
      <c r="I1" s="1092"/>
      <c r="J1" s="1092"/>
      <c r="K1" s="1092"/>
      <c r="L1" s="1092"/>
      <c r="M1" s="1092"/>
    </row>
    <row r="2" spans="1:13" ht="18" customHeight="1" x14ac:dyDescent="0.15">
      <c r="A2" s="176"/>
      <c r="B2" s="1093" t="s">
        <v>125</v>
      </c>
      <c r="C2" s="1093"/>
      <c r="D2" s="1093"/>
      <c r="E2" s="1093"/>
      <c r="F2" s="1093"/>
      <c r="G2" s="1093"/>
      <c r="H2" s="1093"/>
      <c r="I2" s="1093"/>
      <c r="J2" s="1093"/>
      <c r="K2" s="1093"/>
      <c r="L2" s="1093"/>
      <c r="M2" s="1093"/>
    </row>
    <row r="3" spans="1:13" s="28" customFormat="1" ht="16.149999999999999" customHeight="1" x14ac:dyDescent="0.15">
      <c r="B3" s="1094" t="s">
        <v>126</v>
      </c>
      <c r="C3" s="1094"/>
      <c r="D3" s="1094"/>
      <c r="E3" s="1094"/>
      <c r="F3" s="1094"/>
      <c r="G3" s="1094"/>
      <c r="H3" s="1094"/>
      <c r="I3" s="1094"/>
      <c r="J3" s="1094"/>
      <c r="K3" s="1094"/>
      <c r="L3" s="1094"/>
      <c r="M3" s="1094"/>
    </row>
    <row r="4" spans="1:13" s="28" customFormat="1" ht="16.149999999999999" customHeight="1" x14ac:dyDescent="0.15">
      <c r="B4" s="1094" t="s">
        <v>94</v>
      </c>
      <c r="C4" s="1094"/>
      <c r="D4" s="1094"/>
      <c r="E4" s="1094"/>
      <c r="F4" s="1094"/>
      <c r="G4" s="1094"/>
      <c r="H4" s="1094"/>
      <c r="I4" s="1094"/>
      <c r="J4" s="1094"/>
      <c r="K4" s="1094"/>
      <c r="L4" s="1094"/>
      <c r="M4" s="1094"/>
    </row>
    <row r="5" spans="1:13" s="29" customFormat="1" ht="17.649999999999999" customHeight="1" thickBot="1" x14ac:dyDescent="0.2">
      <c r="M5" s="177" t="s">
        <v>1</v>
      </c>
    </row>
    <row r="6" spans="1:13" s="29" customFormat="1" ht="14.45" customHeight="1" x14ac:dyDescent="0.15">
      <c r="B6" s="1095" t="s">
        <v>2</v>
      </c>
      <c r="C6" s="1096"/>
      <c r="D6" s="1096"/>
      <c r="E6" s="1096"/>
      <c r="F6" s="1096"/>
      <c r="G6" s="1096"/>
      <c r="H6" s="1096"/>
      <c r="I6" s="1097"/>
      <c r="J6" s="1097"/>
      <c r="K6" s="1098"/>
      <c r="L6" s="1102" t="s">
        <v>3</v>
      </c>
      <c r="M6" s="1103"/>
    </row>
    <row r="7" spans="1:13" s="29" customFormat="1" ht="14.45" customHeight="1" thickBot="1" x14ac:dyDescent="0.2">
      <c r="B7" s="1099"/>
      <c r="C7" s="1100"/>
      <c r="D7" s="1100"/>
      <c r="E7" s="1100"/>
      <c r="F7" s="1100"/>
      <c r="G7" s="1100"/>
      <c r="H7" s="1100"/>
      <c r="I7" s="1100"/>
      <c r="J7" s="1100"/>
      <c r="K7" s="1101"/>
      <c r="L7" s="1104"/>
      <c r="M7" s="1105"/>
    </row>
    <row r="8" spans="1:13" s="6" customFormat="1" ht="14.25" customHeight="1" x14ac:dyDescent="0.15">
      <c r="B8" s="178" t="s">
        <v>127</v>
      </c>
      <c r="C8" s="179"/>
      <c r="D8" s="179"/>
      <c r="E8" s="180"/>
      <c r="F8" s="180"/>
      <c r="G8" s="181"/>
      <c r="H8" s="180"/>
      <c r="I8" s="182"/>
      <c r="J8" s="182"/>
      <c r="K8" s="183"/>
      <c r="L8" s="1106"/>
      <c r="M8" s="1107"/>
    </row>
    <row r="9" spans="1:13" ht="14.25" customHeight="1" x14ac:dyDescent="0.15">
      <c r="B9" s="34"/>
      <c r="C9" s="184" t="s">
        <v>128</v>
      </c>
      <c r="D9" s="184"/>
      <c r="E9" s="185"/>
      <c r="F9" s="185"/>
      <c r="G9" s="29"/>
      <c r="H9" s="185"/>
      <c r="I9" s="36"/>
      <c r="J9" s="36"/>
      <c r="K9" s="134"/>
      <c r="L9" s="1032"/>
      <c r="M9" s="1033"/>
    </row>
    <row r="10" spans="1:13" s="7" customFormat="1" ht="13.9" customHeight="1" x14ac:dyDescent="0.15">
      <c r="B10" s="34"/>
      <c r="C10" s="184"/>
      <c r="D10" s="184" t="s">
        <v>129</v>
      </c>
      <c r="E10" s="185"/>
      <c r="F10" s="185"/>
      <c r="G10" s="185"/>
      <c r="H10" s="185"/>
      <c r="I10" s="36"/>
      <c r="J10" s="36"/>
      <c r="K10" s="134"/>
      <c r="L10" s="1032"/>
      <c r="M10" s="1033"/>
    </row>
    <row r="11" spans="1:13" s="7" customFormat="1" ht="13.9" customHeight="1" x14ac:dyDescent="0.15">
      <c r="B11" s="34"/>
      <c r="C11" s="184"/>
      <c r="D11" s="184"/>
      <c r="E11" s="186" t="s">
        <v>130</v>
      </c>
      <c r="F11" s="185"/>
      <c r="G11" s="185"/>
      <c r="H11" s="185"/>
      <c r="I11" s="36"/>
      <c r="J11" s="36"/>
      <c r="K11" s="134"/>
      <c r="L11" s="1032"/>
      <c r="M11" s="1033"/>
    </row>
    <row r="12" spans="1:13" s="7" customFormat="1" ht="13.9" customHeight="1" x14ac:dyDescent="0.15">
      <c r="B12" s="34"/>
      <c r="C12" s="184"/>
      <c r="D12" s="184"/>
      <c r="E12" s="186" t="s">
        <v>131</v>
      </c>
      <c r="F12" s="185"/>
      <c r="G12" s="185"/>
      <c r="H12" s="185"/>
      <c r="I12" s="36"/>
      <c r="J12" s="36"/>
      <c r="K12" s="134"/>
      <c r="L12" s="1032"/>
      <c r="M12" s="1033"/>
    </row>
    <row r="13" spans="1:13" s="7" customFormat="1" ht="13.9" customHeight="1" x14ac:dyDescent="0.15">
      <c r="B13" s="187"/>
      <c r="C13" s="29"/>
      <c r="D13" s="29"/>
      <c r="E13" s="39" t="s">
        <v>132</v>
      </c>
      <c r="F13" s="29"/>
      <c r="G13" s="29"/>
      <c r="H13" s="29"/>
      <c r="I13" s="36"/>
      <c r="J13" s="36"/>
      <c r="K13" s="134"/>
      <c r="L13" s="1032"/>
      <c r="M13" s="1033"/>
    </row>
    <row r="14" spans="1:13" s="7" customFormat="1" ht="13.9" customHeight="1" x14ac:dyDescent="0.15">
      <c r="B14" s="188"/>
      <c r="C14" s="189"/>
      <c r="D14" s="29"/>
      <c r="E14" s="189" t="s">
        <v>133</v>
      </c>
      <c r="F14" s="189"/>
      <c r="G14" s="189"/>
      <c r="H14" s="189"/>
      <c r="I14" s="36"/>
      <c r="J14" s="36"/>
      <c r="K14" s="134"/>
      <c r="L14" s="1032"/>
      <c r="M14" s="1033"/>
    </row>
    <row r="15" spans="1:13" s="7" customFormat="1" ht="13.9" customHeight="1" x14ac:dyDescent="0.15">
      <c r="B15" s="187"/>
      <c r="C15" s="189"/>
      <c r="D15" s="39" t="s">
        <v>134</v>
      </c>
      <c r="E15" s="189"/>
      <c r="F15" s="189"/>
      <c r="G15" s="189"/>
      <c r="H15" s="189"/>
      <c r="I15" s="36"/>
      <c r="J15" s="36"/>
      <c r="K15" s="134"/>
      <c r="L15" s="1032"/>
      <c r="M15" s="1033"/>
    </row>
    <row r="16" spans="1:13" s="7" customFormat="1" ht="13.9" customHeight="1" x14ac:dyDescent="0.15">
      <c r="B16" s="187"/>
      <c r="C16" s="189"/>
      <c r="D16" s="189"/>
      <c r="E16" s="39" t="s">
        <v>135</v>
      </c>
      <c r="F16" s="189"/>
      <c r="G16" s="189"/>
      <c r="H16" s="189"/>
      <c r="I16" s="36"/>
      <c r="J16" s="36"/>
      <c r="K16" s="134"/>
      <c r="L16" s="1032"/>
      <c r="M16" s="1033"/>
    </row>
    <row r="17" spans="2:13" s="7" customFormat="1" ht="13.9" customHeight="1" x14ac:dyDescent="0.15">
      <c r="B17" s="187"/>
      <c r="C17" s="189"/>
      <c r="D17" s="189"/>
      <c r="E17" s="39" t="s">
        <v>136</v>
      </c>
      <c r="F17" s="189"/>
      <c r="G17" s="189"/>
      <c r="H17" s="189"/>
      <c r="I17" s="36"/>
      <c r="J17" s="36"/>
      <c r="K17" s="134"/>
      <c r="L17" s="1032"/>
      <c r="M17" s="1033"/>
    </row>
    <row r="18" spans="2:13" s="7" customFormat="1" ht="13.9" customHeight="1" x14ac:dyDescent="0.15">
      <c r="B18" s="187"/>
      <c r="C18" s="29"/>
      <c r="D18" s="189"/>
      <c r="E18" s="39" t="s">
        <v>137</v>
      </c>
      <c r="F18" s="189"/>
      <c r="G18" s="189"/>
      <c r="H18" s="189"/>
      <c r="I18" s="36"/>
      <c r="J18" s="36"/>
      <c r="K18" s="134"/>
      <c r="L18" s="1032"/>
      <c r="M18" s="1033"/>
    </row>
    <row r="19" spans="2:13" s="7" customFormat="1" ht="13.9" customHeight="1" x14ac:dyDescent="0.15">
      <c r="B19" s="187"/>
      <c r="C19" s="29"/>
      <c r="D19" s="35"/>
      <c r="E19" s="189" t="s">
        <v>133</v>
      </c>
      <c r="F19" s="29"/>
      <c r="G19" s="189"/>
      <c r="H19" s="189"/>
      <c r="I19" s="36"/>
      <c r="J19" s="36"/>
      <c r="K19" s="134"/>
      <c r="L19" s="1032"/>
      <c r="M19" s="1033"/>
    </row>
    <row r="20" spans="2:13" s="7" customFormat="1" ht="13.9" customHeight="1" x14ac:dyDescent="0.15">
      <c r="B20" s="187"/>
      <c r="C20" s="29" t="s">
        <v>138</v>
      </c>
      <c r="D20" s="35"/>
      <c r="E20" s="189"/>
      <c r="F20" s="189"/>
      <c r="G20" s="189"/>
      <c r="H20" s="189"/>
      <c r="I20" s="36"/>
      <c r="J20" s="36"/>
      <c r="K20" s="134"/>
      <c r="L20" s="1032"/>
      <c r="M20" s="1033"/>
    </row>
    <row r="21" spans="2:13" s="7" customFormat="1" ht="13.9" customHeight="1" x14ac:dyDescent="0.15">
      <c r="B21" s="187"/>
      <c r="C21" s="29"/>
      <c r="D21" s="41" t="s">
        <v>139</v>
      </c>
      <c r="E21" s="189"/>
      <c r="F21" s="189"/>
      <c r="G21" s="189"/>
      <c r="H21" s="189"/>
      <c r="I21" s="36"/>
      <c r="J21" s="36"/>
      <c r="K21" s="134"/>
      <c r="L21" s="1032"/>
      <c r="M21" s="1033"/>
    </row>
    <row r="22" spans="2:13" s="7" customFormat="1" ht="13.9" customHeight="1" x14ac:dyDescent="0.15">
      <c r="B22" s="187"/>
      <c r="C22" s="29"/>
      <c r="D22" s="41" t="s">
        <v>140</v>
      </c>
      <c r="E22" s="189"/>
      <c r="F22" s="189"/>
      <c r="G22" s="189"/>
      <c r="H22" s="189"/>
      <c r="I22" s="36"/>
      <c r="J22" s="36"/>
      <c r="K22" s="134"/>
      <c r="L22" s="1032"/>
      <c r="M22" s="1033"/>
    </row>
    <row r="23" spans="2:13" s="7" customFormat="1" ht="13.9" customHeight="1" x14ac:dyDescent="0.15">
      <c r="B23" s="187"/>
      <c r="C23" s="29"/>
      <c r="D23" s="41" t="s">
        <v>141</v>
      </c>
      <c r="E23" s="189"/>
      <c r="F23" s="189"/>
      <c r="G23" s="189"/>
      <c r="H23" s="189"/>
      <c r="I23" s="36"/>
      <c r="J23" s="36"/>
      <c r="K23" s="134"/>
      <c r="L23" s="1032"/>
      <c r="M23" s="1033"/>
    </row>
    <row r="24" spans="2:13" s="7" customFormat="1" ht="13.9" customHeight="1" x14ac:dyDescent="0.15">
      <c r="B24" s="187"/>
      <c r="C24" s="29"/>
      <c r="D24" s="35" t="s">
        <v>142</v>
      </c>
      <c r="E24" s="189"/>
      <c r="F24" s="189"/>
      <c r="G24" s="189"/>
      <c r="H24" s="35"/>
      <c r="I24" s="36"/>
      <c r="J24" s="36"/>
      <c r="K24" s="134"/>
      <c r="L24" s="1032"/>
      <c r="M24" s="1033"/>
    </row>
    <row r="25" spans="2:13" s="7" customFormat="1" ht="13.9" customHeight="1" x14ac:dyDescent="0.15">
      <c r="B25" s="187"/>
      <c r="C25" s="29" t="s">
        <v>143</v>
      </c>
      <c r="D25" s="35"/>
      <c r="E25" s="189"/>
      <c r="F25" s="189"/>
      <c r="G25" s="189"/>
      <c r="H25" s="35"/>
      <c r="I25" s="36"/>
      <c r="J25" s="36"/>
      <c r="K25" s="134"/>
      <c r="L25" s="1032"/>
      <c r="M25" s="1033"/>
    </row>
    <row r="26" spans="2:13" s="7" customFormat="1" ht="13.9" customHeight="1" x14ac:dyDescent="0.15">
      <c r="B26" s="187"/>
      <c r="C26" s="29"/>
      <c r="D26" s="41" t="s">
        <v>144</v>
      </c>
      <c r="E26" s="189"/>
      <c r="F26" s="189"/>
      <c r="G26" s="189"/>
      <c r="H26" s="189"/>
      <c r="I26" s="36"/>
      <c r="J26" s="36"/>
      <c r="K26" s="134"/>
      <c r="L26" s="1032"/>
      <c r="M26" s="1033"/>
    </row>
    <row r="27" spans="2:13" s="7" customFormat="1" ht="13.9" customHeight="1" x14ac:dyDescent="0.15">
      <c r="B27" s="187"/>
      <c r="C27" s="29"/>
      <c r="D27" s="35" t="s">
        <v>133</v>
      </c>
      <c r="E27" s="189"/>
      <c r="F27" s="189"/>
      <c r="G27" s="189"/>
      <c r="H27" s="189"/>
      <c r="I27" s="36"/>
      <c r="J27" s="36"/>
      <c r="K27" s="134"/>
      <c r="L27" s="1032"/>
      <c r="M27" s="1033"/>
    </row>
    <row r="28" spans="2:13" s="7" customFormat="1" ht="13.9" customHeight="1" x14ac:dyDescent="0.15">
      <c r="B28" s="187"/>
      <c r="C28" s="29" t="s">
        <v>145</v>
      </c>
      <c r="D28" s="35"/>
      <c r="E28" s="189"/>
      <c r="F28" s="189"/>
      <c r="G28" s="189"/>
      <c r="H28" s="189"/>
      <c r="I28" s="36"/>
      <c r="J28" s="36"/>
      <c r="K28" s="134"/>
      <c r="L28" s="1032"/>
      <c r="M28" s="1033"/>
    </row>
    <row r="29" spans="2:13" s="7" customFormat="1" ht="13.9" customHeight="1" x14ac:dyDescent="0.15">
      <c r="B29" s="190" t="s">
        <v>146</v>
      </c>
      <c r="C29" s="191"/>
      <c r="D29" s="44"/>
      <c r="E29" s="192"/>
      <c r="F29" s="192"/>
      <c r="G29" s="192"/>
      <c r="H29" s="192"/>
      <c r="I29" s="130"/>
      <c r="J29" s="130"/>
      <c r="K29" s="131"/>
      <c r="L29" s="47"/>
      <c r="M29" s="285"/>
    </row>
    <row r="30" spans="2:13" s="7" customFormat="1" ht="13.9" customHeight="1" x14ac:dyDescent="0.15">
      <c r="B30" s="187" t="s">
        <v>147</v>
      </c>
      <c r="C30" s="29"/>
      <c r="D30" s="35"/>
      <c r="E30" s="189"/>
      <c r="F30" s="189"/>
      <c r="G30" s="189"/>
      <c r="H30" s="35"/>
      <c r="I30" s="36"/>
      <c r="J30" s="36"/>
      <c r="K30" s="134"/>
      <c r="L30" s="1032"/>
      <c r="M30" s="1033"/>
    </row>
    <row r="31" spans="2:13" s="7" customFormat="1" ht="13.9" customHeight="1" x14ac:dyDescent="0.15">
      <c r="B31" s="187"/>
      <c r="C31" s="29" t="s">
        <v>148</v>
      </c>
      <c r="D31" s="35"/>
      <c r="E31" s="189"/>
      <c r="F31" s="189"/>
      <c r="G31" s="189"/>
      <c r="H31" s="189"/>
      <c r="I31" s="36"/>
      <c r="J31" s="36"/>
      <c r="K31" s="134"/>
      <c r="L31" s="1032"/>
      <c r="M31" s="1033"/>
    </row>
    <row r="32" spans="2:13" s="7" customFormat="1" ht="13.9" customHeight="1" x14ac:dyDescent="0.15">
      <c r="B32" s="187"/>
      <c r="C32" s="29"/>
      <c r="D32" s="41" t="s">
        <v>149</v>
      </c>
      <c r="E32" s="189"/>
      <c r="F32" s="189"/>
      <c r="G32" s="189"/>
      <c r="H32" s="189"/>
      <c r="I32" s="36"/>
      <c r="J32" s="36"/>
      <c r="K32" s="134"/>
      <c r="L32" s="1032"/>
      <c r="M32" s="1033"/>
    </row>
    <row r="33" spans="2:13" s="7" customFormat="1" ht="13.9" customHeight="1" x14ac:dyDescent="0.15">
      <c r="B33" s="187"/>
      <c r="C33" s="29"/>
      <c r="D33" s="41" t="s">
        <v>150</v>
      </c>
      <c r="E33" s="189"/>
      <c r="F33" s="189"/>
      <c r="G33" s="189"/>
      <c r="H33" s="189"/>
      <c r="I33" s="36"/>
      <c r="J33" s="36"/>
      <c r="K33" s="134"/>
      <c r="L33" s="1032"/>
      <c r="M33" s="1033"/>
    </row>
    <row r="34" spans="2:13" s="7" customFormat="1" ht="13.9" customHeight="1" x14ac:dyDescent="0.15">
      <c r="B34" s="187"/>
      <c r="C34" s="29"/>
      <c r="D34" s="41" t="s">
        <v>151</v>
      </c>
      <c r="E34" s="189"/>
      <c r="F34" s="189"/>
      <c r="G34" s="189"/>
      <c r="H34" s="189"/>
      <c r="I34" s="36"/>
      <c r="J34" s="36"/>
      <c r="K34" s="134"/>
      <c r="L34" s="1032"/>
      <c r="M34" s="1033"/>
    </row>
    <row r="35" spans="2:13" s="7" customFormat="1" ht="13.9" customHeight="1" x14ac:dyDescent="0.15">
      <c r="B35" s="187"/>
      <c r="C35" s="29"/>
      <c r="D35" s="41" t="s">
        <v>152</v>
      </c>
      <c r="E35" s="189"/>
      <c r="F35" s="189"/>
      <c r="G35" s="189"/>
      <c r="H35" s="189"/>
      <c r="I35" s="36"/>
      <c r="J35" s="36"/>
      <c r="K35" s="134"/>
      <c r="L35" s="1032"/>
      <c r="M35" s="1033"/>
    </row>
    <row r="36" spans="2:13" s="7" customFormat="1" ht="13.9" customHeight="1" x14ac:dyDescent="0.15">
      <c r="B36" s="187"/>
      <c r="C36" s="29"/>
      <c r="D36" s="35" t="s">
        <v>133</v>
      </c>
      <c r="E36" s="189"/>
      <c r="F36" s="189"/>
      <c r="G36" s="189"/>
      <c r="H36" s="189"/>
      <c r="I36" s="36"/>
      <c r="J36" s="36"/>
      <c r="K36" s="134"/>
      <c r="L36" s="1032"/>
      <c r="M36" s="1033"/>
    </row>
    <row r="37" spans="2:13" s="7" customFormat="1" ht="13.9" customHeight="1" x14ac:dyDescent="0.15">
      <c r="B37" s="187"/>
      <c r="C37" s="29" t="s">
        <v>153</v>
      </c>
      <c r="D37" s="35"/>
      <c r="E37" s="189"/>
      <c r="F37" s="189"/>
      <c r="G37" s="189"/>
      <c r="H37" s="35"/>
      <c r="I37" s="36"/>
      <c r="J37" s="36"/>
      <c r="K37" s="134"/>
      <c r="L37" s="1032"/>
      <c r="M37" s="1033"/>
    </row>
    <row r="38" spans="2:13" s="7" customFormat="1" ht="13.9" customHeight="1" x14ac:dyDescent="0.15">
      <c r="B38" s="187"/>
      <c r="C38" s="29"/>
      <c r="D38" s="41" t="s">
        <v>140</v>
      </c>
      <c r="E38" s="189"/>
      <c r="F38" s="189"/>
      <c r="G38" s="189"/>
      <c r="H38" s="35"/>
      <c r="I38" s="36"/>
      <c r="J38" s="36"/>
      <c r="K38" s="134"/>
      <c r="L38" s="1032"/>
      <c r="M38" s="1033"/>
    </row>
    <row r="39" spans="2:13" s="7" customFormat="1" ht="13.9" customHeight="1" x14ac:dyDescent="0.15">
      <c r="B39" s="187"/>
      <c r="C39" s="29"/>
      <c r="D39" s="41" t="s">
        <v>154</v>
      </c>
      <c r="E39" s="189"/>
      <c r="F39" s="189"/>
      <c r="G39" s="189"/>
      <c r="H39" s="35"/>
      <c r="I39" s="36"/>
      <c r="J39" s="36"/>
      <c r="K39" s="134"/>
      <c r="L39" s="1032"/>
      <c r="M39" s="1033"/>
    </row>
    <row r="40" spans="2:13" s="7" customFormat="1" ht="13.9" customHeight="1" x14ac:dyDescent="0.15">
      <c r="B40" s="187"/>
      <c r="C40" s="29"/>
      <c r="D40" s="41" t="s">
        <v>155</v>
      </c>
      <c r="E40" s="189"/>
      <c r="F40" s="29"/>
      <c r="G40" s="189"/>
      <c r="H40" s="189"/>
      <c r="I40" s="36"/>
      <c r="J40" s="36"/>
      <c r="K40" s="134"/>
      <c r="L40" s="1032"/>
      <c r="M40" s="1033"/>
    </row>
    <row r="41" spans="2:13" s="7" customFormat="1" ht="13.9" customHeight="1" x14ac:dyDescent="0.15">
      <c r="B41" s="187"/>
      <c r="C41" s="29"/>
      <c r="D41" s="41" t="s">
        <v>156</v>
      </c>
      <c r="E41" s="189"/>
      <c r="F41" s="29"/>
      <c r="G41" s="189"/>
      <c r="H41" s="189"/>
      <c r="I41" s="36"/>
      <c r="J41" s="36"/>
      <c r="K41" s="134"/>
      <c r="L41" s="1032"/>
      <c r="M41" s="1033"/>
    </row>
    <row r="42" spans="2:13" s="7" customFormat="1" ht="13.9" customHeight="1" x14ac:dyDescent="0.15">
      <c r="B42" s="187"/>
      <c r="C42" s="29"/>
      <c r="D42" s="35" t="s">
        <v>142</v>
      </c>
      <c r="E42" s="189"/>
      <c r="F42" s="189"/>
      <c r="G42" s="189"/>
      <c r="H42" s="189"/>
      <c r="I42" s="36"/>
      <c r="J42" s="36"/>
      <c r="K42" s="134"/>
      <c r="L42" s="1032"/>
      <c r="M42" s="1033"/>
    </row>
    <row r="43" spans="2:13" s="7" customFormat="1" ht="13.9" customHeight="1" x14ac:dyDescent="0.15">
      <c r="B43" s="190" t="s">
        <v>157</v>
      </c>
      <c r="C43" s="191"/>
      <c r="D43" s="44"/>
      <c r="E43" s="192"/>
      <c r="F43" s="192"/>
      <c r="G43" s="192"/>
      <c r="H43" s="192"/>
      <c r="I43" s="130"/>
      <c r="J43" s="130"/>
      <c r="K43" s="131"/>
      <c r="L43" s="47"/>
      <c r="M43" s="285"/>
    </row>
    <row r="44" spans="2:13" s="7" customFormat="1" ht="13.9" customHeight="1" x14ac:dyDescent="0.15">
      <c r="B44" s="187" t="s">
        <v>158</v>
      </c>
      <c r="C44" s="29"/>
      <c r="D44" s="35"/>
      <c r="E44" s="189"/>
      <c r="F44" s="189"/>
      <c r="G44" s="189"/>
      <c r="H44" s="189"/>
      <c r="I44" s="36"/>
      <c r="J44" s="36"/>
      <c r="K44" s="134"/>
      <c r="L44" s="1032"/>
      <c r="M44" s="1033"/>
    </row>
    <row r="45" spans="2:13" s="7" customFormat="1" ht="13.9" customHeight="1" x14ac:dyDescent="0.15">
      <c r="B45" s="187"/>
      <c r="C45" s="29" t="s">
        <v>159</v>
      </c>
      <c r="D45" s="35"/>
      <c r="E45" s="189"/>
      <c r="F45" s="189"/>
      <c r="G45" s="189"/>
      <c r="H45" s="189"/>
      <c r="I45" s="36"/>
      <c r="J45" s="36"/>
      <c r="K45" s="134"/>
      <c r="L45" s="1032"/>
      <c r="M45" s="1033"/>
    </row>
    <row r="46" spans="2:13" s="7" customFormat="1" ht="13.9" customHeight="1" x14ac:dyDescent="0.15">
      <c r="B46" s="187"/>
      <c r="C46" s="29"/>
      <c r="D46" s="41" t="s">
        <v>160</v>
      </c>
      <c r="E46" s="189"/>
      <c r="F46" s="189"/>
      <c r="G46" s="189"/>
      <c r="H46" s="189"/>
      <c r="I46" s="36"/>
      <c r="J46" s="36"/>
      <c r="K46" s="134"/>
      <c r="L46" s="1032"/>
      <c r="M46" s="1033"/>
    </row>
    <row r="47" spans="2:13" s="7" customFormat="1" ht="13.9" customHeight="1" x14ac:dyDescent="0.15">
      <c r="B47" s="187"/>
      <c r="C47" s="29"/>
      <c r="D47" s="35" t="s">
        <v>133</v>
      </c>
      <c r="E47" s="189"/>
      <c r="F47" s="189"/>
      <c r="G47" s="189"/>
      <c r="H47" s="189"/>
      <c r="I47" s="36"/>
      <c r="J47" s="36"/>
      <c r="K47" s="134"/>
      <c r="L47" s="1032"/>
      <c r="M47" s="1033"/>
    </row>
    <row r="48" spans="2:13" s="7" customFormat="1" ht="13.9" customHeight="1" x14ac:dyDescent="0.15">
      <c r="B48" s="187"/>
      <c r="C48" s="29" t="s">
        <v>161</v>
      </c>
      <c r="D48" s="35"/>
      <c r="E48" s="189"/>
      <c r="F48" s="189"/>
      <c r="G48" s="189"/>
      <c r="H48" s="189"/>
      <c r="I48" s="36"/>
      <c r="J48" s="36"/>
      <c r="K48" s="134"/>
      <c r="L48" s="1032"/>
      <c r="M48" s="1033"/>
    </row>
    <row r="49" spans="2:13" s="7" customFormat="1" ht="13.9" customHeight="1" x14ac:dyDescent="0.15">
      <c r="B49" s="187"/>
      <c r="C49" s="29"/>
      <c r="D49" s="41" t="s">
        <v>162</v>
      </c>
      <c r="E49" s="189"/>
      <c r="F49" s="189"/>
      <c r="G49" s="189"/>
      <c r="H49" s="185"/>
      <c r="I49" s="36"/>
      <c r="J49" s="36"/>
      <c r="K49" s="134"/>
      <c r="L49" s="1032"/>
      <c r="M49" s="1033"/>
    </row>
    <row r="50" spans="2:13" s="7" customFormat="1" ht="13.9" customHeight="1" x14ac:dyDescent="0.15">
      <c r="B50" s="187"/>
      <c r="C50" s="29"/>
      <c r="D50" s="35" t="s">
        <v>142</v>
      </c>
      <c r="E50" s="189"/>
      <c r="F50" s="189"/>
      <c r="G50" s="189"/>
      <c r="H50" s="193"/>
      <c r="I50" s="36"/>
      <c r="J50" s="36"/>
      <c r="K50" s="134"/>
      <c r="L50" s="1032"/>
      <c r="M50" s="1033"/>
    </row>
    <row r="51" spans="2:13" s="7" customFormat="1" ht="13.9" customHeight="1" x14ac:dyDescent="0.15">
      <c r="B51" s="190" t="s">
        <v>163</v>
      </c>
      <c r="C51" s="191"/>
      <c r="D51" s="44"/>
      <c r="E51" s="192"/>
      <c r="F51" s="192"/>
      <c r="G51" s="192"/>
      <c r="H51" s="194"/>
      <c r="I51" s="130"/>
      <c r="J51" s="130"/>
      <c r="K51" s="131"/>
      <c r="L51" s="47"/>
      <c r="M51" s="285"/>
    </row>
    <row r="52" spans="2:13" s="7" customFormat="1" ht="13.9" customHeight="1" x14ac:dyDescent="0.15">
      <c r="B52" s="1114" t="s">
        <v>164</v>
      </c>
      <c r="C52" s="1115"/>
      <c r="D52" s="1115"/>
      <c r="E52" s="1115"/>
      <c r="F52" s="1115"/>
      <c r="G52" s="1115"/>
      <c r="H52" s="1115"/>
      <c r="I52" s="1115"/>
      <c r="J52" s="1115"/>
      <c r="K52" s="1116"/>
      <c r="L52" s="1055"/>
      <c r="M52" s="1117"/>
    </row>
    <row r="53" spans="2:13" s="7" customFormat="1" ht="13.9" customHeight="1" thickBot="1" x14ac:dyDescent="0.2">
      <c r="B53" s="1108" t="s">
        <v>165</v>
      </c>
      <c r="C53" s="1109"/>
      <c r="D53" s="1109"/>
      <c r="E53" s="1109"/>
      <c r="F53" s="1109"/>
      <c r="G53" s="1109"/>
      <c r="H53" s="1109"/>
      <c r="I53" s="1109"/>
      <c r="J53" s="1109"/>
      <c r="K53" s="1110"/>
      <c r="L53" s="1032"/>
      <c r="M53" s="1033"/>
    </row>
    <row r="54" spans="2:13" s="7" customFormat="1" ht="13.9" customHeight="1" thickBot="1" x14ac:dyDescent="0.2">
      <c r="B54" s="1111" t="s">
        <v>166</v>
      </c>
      <c r="C54" s="1112"/>
      <c r="D54" s="1112"/>
      <c r="E54" s="1112"/>
      <c r="F54" s="1112"/>
      <c r="G54" s="1112"/>
      <c r="H54" s="1112"/>
      <c r="I54" s="1112"/>
      <c r="J54" s="1112"/>
      <c r="K54" s="1113"/>
      <c r="L54" s="1034"/>
      <c r="M54" s="1035"/>
    </row>
    <row r="55" spans="2:13" s="7" customFormat="1" ht="13.9" customHeight="1" thickBot="1" x14ac:dyDescent="0.2">
      <c r="B55" s="195"/>
      <c r="C55" s="195"/>
      <c r="D55" s="195"/>
      <c r="E55" s="195"/>
      <c r="F55" s="195"/>
      <c r="G55" s="195"/>
      <c r="H55" s="195"/>
      <c r="I55" s="195"/>
      <c r="J55" s="195"/>
      <c r="K55" s="195"/>
      <c r="L55" s="253"/>
      <c r="M55" s="311"/>
    </row>
    <row r="56" spans="2:13" s="7" customFormat="1" ht="13.9" customHeight="1" x14ac:dyDescent="0.15">
      <c r="B56" s="196" t="s">
        <v>167</v>
      </c>
      <c r="C56" s="197"/>
      <c r="D56" s="197"/>
      <c r="E56" s="197"/>
      <c r="F56" s="197"/>
      <c r="G56" s="197"/>
      <c r="H56" s="197"/>
      <c r="I56" s="197"/>
      <c r="J56" s="197"/>
      <c r="K56" s="197"/>
      <c r="L56" s="312"/>
      <c r="M56" s="252"/>
    </row>
    <row r="57" spans="2:13" s="7" customFormat="1" ht="13.9" customHeight="1" x14ac:dyDescent="0.15">
      <c r="B57" s="255" t="s">
        <v>168</v>
      </c>
      <c r="C57" s="198"/>
      <c r="D57" s="198"/>
      <c r="E57" s="198"/>
      <c r="F57" s="198"/>
      <c r="G57" s="198"/>
      <c r="H57" s="198"/>
      <c r="I57" s="198"/>
      <c r="J57" s="198"/>
      <c r="K57" s="198"/>
      <c r="L57" s="251"/>
      <c r="M57" s="313"/>
    </row>
    <row r="58" spans="2:13" s="7" customFormat="1" ht="13.9" customHeight="1" thickBot="1" x14ac:dyDescent="0.2">
      <c r="B58" s="199" t="s">
        <v>169</v>
      </c>
      <c r="C58" s="200"/>
      <c r="D58" s="200"/>
      <c r="E58" s="200"/>
      <c r="F58" s="200"/>
      <c r="G58" s="200"/>
      <c r="H58" s="200"/>
      <c r="I58" s="200"/>
      <c r="J58" s="200"/>
      <c r="K58" s="200"/>
      <c r="L58" s="314"/>
      <c r="M58" s="315"/>
    </row>
    <row r="59" spans="2:13" s="7" customFormat="1" ht="13.9" customHeight="1" thickBot="1" x14ac:dyDescent="0.2">
      <c r="B59" s="201" t="s">
        <v>170</v>
      </c>
      <c r="C59" s="202"/>
      <c r="D59" s="49"/>
      <c r="E59" s="203"/>
      <c r="F59" s="203"/>
      <c r="G59" s="203"/>
      <c r="H59" s="203"/>
      <c r="I59" s="173"/>
      <c r="J59" s="173"/>
      <c r="K59" s="173"/>
      <c r="L59" s="174"/>
      <c r="M59" s="175"/>
    </row>
    <row r="60" spans="2:13" s="7" customFormat="1" ht="3.4" customHeight="1" x14ac:dyDescent="0.15">
      <c r="B60" s="29"/>
      <c r="C60" s="29"/>
      <c r="D60" s="35"/>
      <c r="E60" s="189"/>
      <c r="F60" s="189"/>
      <c r="G60" s="189"/>
      <c r="H60" s="185"/>
      <c r="I60" s="36"/>
      <c r="J60" s="36"/>
      <c r="K60" s="36"/>
    </row>
    <row r="61" spans="2:13" s="7" customFormat="1" ht="13.9" customHeight="1" x14ac:dyDescent="0.15">
      <c r="B61" s="29"/>
      <c r="C61" s="29"/>
      <c r="D61" s="35"/>
      <c r="E61" s="189"/>
      <c r="F61" s="189"/>
      <c r="G61" s="189"/>
      <c r="H61" s="193"/>
      <c r="I61" s="36"/>
      <c r="J61" s="36"/>
      <c r="K61" s="36"/>
    </row>
    <row r="62" spans="2:13" s="7" customFormat="1" ht="13.9" customHeight="1" x14ac:dyDescent="0.15">
      <c r="B62" s="29"/>
      <c r="C62" s="29"/>
      <c r="D62" s="35"/>
      <c r="E62" s="189"/>
      <c r="F62" s="189"/>
      <c r="G62" s="189"/>
      <c r="H62" s="189"/>
      <c r="I62" s="36"/>
      <c r="J62" s="36"/>
      <c r="K62" s="36"/>
    </row>
    <row r="63" spans="2:13" s="7" customFormat="1" ht="13.9" customHeight="1" x14ac:dyDescent="0.15">
      <c r="B63" s="29"/>
      <c r="C63" s="29"/>
      <c r="D63" s="35"/>
      <c r="E63" s="189"/>
      <c r="F63" s="189"/>
      <c r="G63" s="189"/>
      <c r="H63" s="189"/>
      <c r="I63" s="36"/>
      <c r="J63" s="36"/>
      <c r="K63" s="36"/>
    </row>
    <row r="64" spans="2:13" s="7" customFormat="1" ht="13.9" customHeight="1" x14ac:dyDescent="0.15">
      <c r="B64" s="29"/>
      <c r="C64" s="29"/>
      <c r="D64" s="35"/>
      <c r="E64" s="189"/>
      <c r="F64" s="189"/>
      <c r="G64" s="189"/>
      <c r="H64" s="189"/>
      <c r="I64" s="36"/>
      <c r="J64" s="36"/>
      <c r="K64" s="36"/>
    </row>
    <row r="65" spans="1:11" s="7" customFormat="1" ht="13.9" customHeight="1" x14ac:dyDescent="0.15">
      <c r="B65" s="29"/>
      <c r="C65" s="29"/>
      <c r="D65" s="189"/>
      <c r="E65" s="29"/>
      <c r="F65" s="29"/>
      <c r="G65" s="189"/>
      <c r="H65" s="189"/>
      <c r="I65" s="36"/>
      <c r="J65" s="36"/>
      <c r="K65" s="36"/>
    </row>
    <row r="66" spans="1:11" s="7" customFormat="1" ht="13.9" customHeight="1" x14ac:dyDescent="0.15">
      <c r="B66" s="29"/>
      <c r="C66" s="29"/>
      <c r="D66" s="35"/>
      <c r="E66" s="189"/>
      <c r="F66" s="189"/>
      <c r="G66" s="189"/>
      <c r="H66" s="189"/>
      <c r="I66" s="36"/>
      <c r="J66" s="36"/>
      <c r="K66" s="36"/>
    </row>
    <row r="67" spans="1:11" s="7" customFormat="1" ht="13.9" customHeight="1" x14ac:dyDescent="0.15">
      <c r="B67" s="29"/>
      <c r="C67" s="29"/>
      <c r="D67" s="35"/>
      <c r="E67" s="189"/>
      <c r="F67" s="189"/>
      <c r="G67" s="189"/>
      <c r="H67" s="189"/>
      <c r="I67" s="36"/>
      <c r="J67" s="36"/>
      <c r="K67" s="36"/>
    </row>
    <row r="68" spans="1:11" s="7" customFormat="1" ht="13.9" customHeight="1" x14ac:dyDescent="0.15">
      <c r="B68" s="29"/>
      <c r="C68" s="29"/>
      <c r="D68" s="35"/>
      <c r="E68" s="189"/>
      <c r="F68" s="189"/>
      <c r="G68" s="189"/>
      <c r="H68" s="189"/>
      <c r="I68" s="36"/>
      <c r="J68" s="36"/>
      <c r="K68" s="36"/>
    </row>
    <row r="69" spans="1:11" s="7" customFormat="1" ht="13.9" customHeight="1" x14ac:dyDescent="0.15">
      <c r="B69" s="29"/>
      <c r="C69" s="29"/>
      <c r="D69" s="35"/>
      <c r="E69" s="189"/>
      <c r="F69" s="189"/>
      <c r="G69" s="189"/>
      <c r="H69" s="189"/>
      <c r="I69" s="36"/>
      <c r="J69" s="36"/>
      <c r="K69" s="36"/>
    </row>
    <row r="70" spans="1:11" s="7" customFormat="1" ht="13.9" customHeight="1" x14ac:dyDescent="0.15">
      <c r="B70" s="29"/>
      <c r="C70" s="29"/>
      <c r="D70" s="35"/>
      <c r="E70" s="189"/>
      <c r="F70" s="189"/>
      <c r="G70" s="189"/>
      <c r="H70" s="189"/>
      <c r="I70" s="36"/>
      <c r="J70" s="36"/>
      <c r="K70" s="36"/>
    </row>
    <row r="71" spans="1:11" s="7" customFormat="1" ht="13.9" customHeight="1" x14ac:dyDescent="0.15">
      <c r="B71" s="29"/>
      <c r="C71" s="29"/>
      <c r="D71" s="35"/>
      <c r="E71" s="189"/>
      <c r="F71" s="189"/>
      <c r="G71" s="189"/>
      <c r="H71" s="189"/>
      <c r="I71" s="36"/>
      <c r="J71" s="36"/>
      <c r="K71" s="36"/>
    </row>
    <row r="72" spans="1:11" s="7" customFormat="1" ht="13.9" customHeight="1" x14ac:dyDescent="0.15">
      <c r="B72" s="55"/>
      <c r="C72" s="55"/>
      <c r="D72" s="55"/>
      <c r="E72" s="55"/>
      <c r="F72" s="30"/>
      <c r="G72" s="30"/>
      <c r="H72" s="30"/>
      <c r="I72" s="30"/>
      <c r="J72" s="30"/>
      <c r="K72" s="30"/>
    </row>
    <row r="73" spans="1:11" s="7" customFormat="1" ht="13.9" customHeight="1" x14ac:dyDescent="0.15">
      <c r="B73" s="1"/>
      <c r="C73" s="1"/>
      <c r="D73" s="1"/>
      <c r="E73" s="1"/>
      <c r="F73" s="1"/>
      <c r="G73" s="1"/>
      <c r="H73" s="1"/>
      <c r="I73" s="1"/>
      <c r="J73" s="1"/>
      <c r="K73" s="1"/>
    </row>
    <row r="74" spans="1:11" s="7" customFormat="1" ht="13.9" customHeight="1" x14ac:dyDescent="0.15">
      <c r="A74" s="36"/>
      <c r="B74" s="3"/>
      <c r="C74" s="3"/>
      <c r="D74" s="3"/>
      <c r="E74" s="3"/>
      <c r="F74" s="3"/>
      <c r="G74" s="3"/>
      <c r="H74" s="3"/>
      <c r="I74" s="3"/>
      <c r="J74" s="3"/>
      <c r="K74" s="3"/>
    </row>
    <row r="75" spans="1:11" s="7" customFormat="1" ht="13.9" customHeight="1" x14ac:dyDescent="0.15">
      <c r="A75" s="55"/>
      <c r="B75" s="3"/>
      <c r="C75" s="3"/>
      <c r="D75" s="3"/>
      <c r="E75" s="3"/>
      <c r="F75" s="3"/>
      <c r="G75" s="3"/>
      <c r="H75" s="3"/>
      <c r="I75" s="3"/>
      <c r="J75" s="3"/>
      <c r="K75" s="3"/>
    </row>
    <row r="76" spans="1:11" s="30" customFormat="1" ht="13.9" customHeight="1" x14ac:dyDescent="0.15">
      <c r="A76" s="1"/>
      <c r="B76" s="1"/>
      <c r="C76" s="1"/>
      <c r="D76" s="1"/>
      <c r="E76" s="1"/>
      <c r="F76" s="1"/>
      <c r="G76" s="1"/>
      <c r="H76" s="1"/>
      <c r="I76" s="1"/>
      <c r="J76" s="1"/>
      <c r="K76" s="1"/>
    </row>
    <row r="77" spans="1:11" ht="15" customHeight="1" x14ac:dyDescent="0.15">
      <c r="A77" s="3"/>
    </row>
    <row r="78" spans="1:11" s="3" customFormat="1" ht="18" customHeight="1" x14ac:dyDescent="0.15">
      <c r="B78" s="1"/>
      <c r="C78" s="1"/>
      <c r="D78" s="1"/>
      <c r="E78" s="1"/>
      <c r="F78" s="1"/>
      <c r="G78" s="1"/>
      <c r="H78" s="1"/>
      <c r="I78" s="1"/>
      <c r="J78" s="1"/>
      <c r="K78" s="1"/>
    </row>
    <row r="79" spans="1:11" s="3" customFormat="1" ht="18" customHeight="1" x14ac:dyDescent="0.15">
      <c r="A79" s="1"/>
      <c r="B79" s="1"/>
      <c r="C79" s="1"/>
      <c r="D79" s="1"/>
      <c r="E79" s="1"/>
      <c r="F79" s="1"/>
      <c r="G79" s="1"/>
      <c r="H79" s="1"/>
      <c r="I79" s="1"/>
      <c r="J79" s="1"/>
      <c r="K79" s="1"/>
    </row>
  </sheetData>
  <mergeCells count="53">
    <mergeCell ref="B53:K53"/>
    <mergeCell ref="L53:M53"/>
    <mergeCell ref="B54:K54"/>
    <mergeCell ref="L54:M54"/>
    <mergeCell ref="L46:M46"/>
    <mergeCell ref="L47:M47"/>
    <mergeCell ref="L48:M48"/>
    <mergeCell ref="L49:M49"/>
    <mergeCell ref="L50:M50"/>
    <mergeCell ref="B52:K52"/>
    <mergeCell ref="L52:M52"/>
    <mergeCell ref="L45:M45"/>
    <mergeCell ref="L33:M33"/>
    <mergeCell ref="L34:M34"/>
    <mergeCell ref="L35:M35"/>
    <mergeCell ref="L36:M36"/>
    <mergeCell ref="L37:M37"/>
    <mergeCell ref="L38:M38"/>
    <mergeCell ref="L39:M39"/>
    <mergeCell ref="L40:M40"/>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8"/>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election activeCell="D13" sqref="D13:E13"/>
    </sheetView>
  </sheetViews>
  <sheetFormatPr defaultRowHeight="13.5" x14ac:dyDescent="0.1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x14ac:dyDescent="0.15">
      <c r="A1" s="1141" t="s">
        <v>171</v>
      </c>
      <c r="B1" s="1142"/>
      <c r="C1" s="1142"/>
      <c r="D1" s="1142"/>
      <c r="E1" s="1142"/>
    </row>
    <row r="2" spans="1:19" ht="24.75" customHeight="1" x14ac:dyDescent="0.15">
      <c r="A2" s="1143" t="s">
        <v>172</v>
      </c>
      <c r="B2" s="1143"/>
      <c r="C2" s="1143"/>
      <c r="D2" s="1143"/>
      <c r="E2" s="1143"/>
      <c r="F2" s="1143"/>
      <c r="G2" s="1143"/>
      <c r="H2" s="1143"/>
      <c r="I2" s="1143"/>
      <c r="J2" s="1143"/>
      <c r="K2" s="1143"/>
      <c r="L2" s="1143"/>
      <c r="M2" s="1143"/>
      <c r="N2" s="1143"/>
      <c r="O2" s="1143"/>
      <c r="P2" s="1143"/>
      <c r="Q2" s="1143"/>
      <c r="R2" s="1143"/>
      <c r="S2" s="1143"/>
    </row>
    <row r="3" spans="1:19" ht="19.5" customHeight="1" x14ac:dyDescent="0.15">
      <c r="A3" s="1141" t="s">
        <v>173</v>
      </c>
      <c r="B3" s="1142"/>
      <c r="C3" s="1142"/>
      <c r="D3" s="1142"/>
      <c r="E3" s="1142"/>
      <c r="F3" s="1142"/>
      <c r="G3" s="1142"/>
      <c r="H3" s="204"/>
      <c r="I3" s="204"/>
      <c r="J3" s="204"/>
      <c r="K3" s="204"/>
      <c r="L3" s="204"/>
      <c r="M3" s="204"/>
      <c r="N3" s="204"/>
      <c r="O3" s="204"/>
      <c r="P3" s="204"/>
      <c r="Q3" s="204"/>
      <c r="R3" s="204"/>
    </row>
    <row r="4" spans="1:19" ht="17.649999999999999" customHeight="1" x14ac:dyDescent="0.15">
      <c r="A4" s="1144" t="s">
        <v>235</v>
      </c>
      <c r="B4" s="1144"/>
      <c r="C4" s="1144"/>
      <c r="D4" s="1144"/>
      <c r="E4" s="1144"/>
      <c r="F4" s="1144"/>
      <c r="G4" s="1144"/>
      <c r="H4" s="1144"/>
      <c r="I4" s="1144"/>
      <c r="J4" s="1144"/>
      <c r="K4" s="1144"/>
      <c r="L4" s="1144"/>
      <c r="M4" s="1144"/>
      <c r="N4" s="1144"/>
      <c r="O4" s="1144"/>
      <c r="P4" s="1144"/>
      <c r="Q4" s="1144"/>
      <c r="R4" s="1144"/>
    </row>
    <row r="5" spans="1:19" ht="16.5" customHeight="1" x14ac:dyDescent="0.15">
      <c r="A5" s="1141" t="s">
        <v>174</v>
      </c>
      <c r="B5" s="1142"/>
      <c r="C5" s="1142"/>
      <c r="D5" s="1142"/>
      <c r="E5" s="1142"/>
      <c r="F5" s="1142"/>
      <c r="G5" s="1142"/>
      <c r="H5" s="1142"/>
      <c r="I5" s="1142"/>
      <c r="J5" s="1142"/>
      <c r="K5" s="1142"/>
      <c r="L5" s="1142"/>
      <c r="M5" s="1142"/>
      <c r="N5" s="1142"/>
      <c r="O5" s="1142"/>
      <c r="P5" s="1142"/>
      <c r="Q5" s="1142"/>
      <c r="R5" s="1142"/>
    </row>
    <row r="6" spans="1:19" ht="1.5" customHeight="1" x14ac:dyDescent="0.15">
      <c r="B6" s="1145"/>
      <c r="C6" s="1145"/>
      <c r="D6" s="1145"/>
      <c r="E6" s="1145"/>
      <c r="F6" s="1145"/>
      <c r="G6" s="1145"/>
      <c r="H6" s="1145"/>
      <c r="I6" s="1145"/>
      <c r="J6" s="1145"/>
      <c r="K6" s="1145"/>
      <c r="L6" s="1145"/>
      <c r="M6" s="1145"/>
      <c r="N6" s="1145"/>
      <c r="O6" s="1145"/>
      <c r="P6" s="1145"/>
      <c r="Q6" s="1145"/>
      <c r="R6" s="1145"/>
    </row>
    <row r="7" spans="1:19" ht="20.25" customHeight="1" x14ac:dyDescent="0.15">
      <c r="A7" s="205"/>
      <c r="B7" s="206" t="s">
        <v>175</v>
      </c>
      <c r="C7" s="207"/>
      <c r="D7" s="208"/>
      <c r="E7" s="208"/>
      <c r="F7" s="208"/>
      <c r="G7" s="208"/>
      <c r="H7" s="208"/>
      <c r="I7" s="208"/>
      <c r="J7" s="208"/>
      <c r="K7" s="208"/>
      <c r="L7" s="208"/>
      <c r="M7" s="208"/>
      <c r="N7" s="208"/>
      <c r="O7" s="208"/>
      <c r="P7" s="208"/>
      <c r="Q7" s="209" t="s">
        <v>176</v>
      </c>
      <c r="R7" s="208"/>
      <c r="S7" s="205"/>
    </row>
    <row r="8" spans="1:19" ht="37.5" customHeight="1" x14ac:dyDescent="0.15">
      <c r="A8" s="205"/>
      <c r="B8" s="1127" t="s">
        <v>177</v>
      </c>
      <c r="C8" s="1127"/>
      <c r="D8" s="1130" t="s">
        <v>178</v>
      </c>
      <c r="E8" s="1133"/>
      <c r="F8" s="1130" t="s">
        <v>179</v>
      </c>
      <c r="G8" s="1133"/>
      <c r="H8" s="1130" t="s">
        <v>180</v>
      </c>
      <c r="I8" s="1133"/>
      <c r="J8" s="1130" t="s">
        <v>181</v>
      </c>
      <c r="K8" s="1133"/>
      <c r="L8" s="1130" t="s">
        <v>182</v>
      </c>
      <c r="M8" s="1133"/>
      <c r="N8" s="1133" t="s">
        <v>183</v>
      </c>
      <c r="O8" s="1127"/>
      <c r="P8" s="1146" t="s">
        <v>184</v>
      </c>
      <c r="Q8" s="1128"/>
      <c r="R8" s="210"/>
      <c r="S8" s="205"/>
    </row>
    <row r="9" spans="1:19" ht="14.1" customHeight="1" x14ac:dyDescent="0.15">
      <c r="A9" s="205"/>
      <c r="B9" s="1123" t="s">
        <v>185</v>
      </c>
      <c r="C9" s="1123"/>
      <c r="D9" s="1130"/>
      <c r="E9" s="1133"/>
      <c r="F9" s="1130"/>
      <c r="G9" s="1133"/>
      <c r="H9" s="1130"/>
      <c r="I9" s="1133"/>
      <c r="J9" s="1130"/>
      <c r="K9" s="1133"/>
      <c r="L9" s="1130"/>
      <c r="M9" s="1133"/>
      <c r="N9" s="1133"/>
      <c r="O9" s="1127"/>
      <c r="P9" s="1128"/>
      <c r="Q9" s="1128"/>
      <c r="R9" s="210"/>
      <c r="S9" s="205"/>
    </row>
    <row r="10" spans="1:19" ht="14.1" customHeight="1" x14ac:dyDescent="0.15">
      <c r="A10" s="205"/>
      <c r="B10" s="1123" t="s">
        <v>186</v>
      </c>
      <c r="C10" s="1123"/>
      <c r="D10" s="1130"/>
      <c r="E10" s="1133"/>
      <c r="F10" s="1130"/>
      <c r="G10" s="1133"/>
      <c r="H10" s="1130"/>
      <c r="I10" s="1133"/>
      <c r="J10" s="1130"/>
      <c r="K10" s="1133"/>
      <c r="L10" s="1130"/>
      <c r="M10" s="1133"/>
      <c r="N10" s="1133"/>
      <c r="O10" s="1127"/>
      <c r="P10" s="1128"/>
      <c r="Q10" s="1128"/>
      <c r="R10" s="210"/>
      <c r="S10" s="205"/>
    </row>
    <row r="11" spans="1:19" ht="14.1" customHeight="1" x14ac:dyDescent="0.15">
      <c r="A11" s="205"/>
      <c r="B11" s="1124" t="s">
        <v>187</v>
      </c>
      <c r="C11" s="1124"/>
      <c r="D11" s="1118"/>
      <c r="E11" s="1119"/>
      <c r="F11" s="1118"/>
      <c r="G11" s="1119"/>
      <c r="H11" s="1118"/>
      <c r="I11" s="1119"/>
      <c r="J11" s="1118"/>
      <c r="K11" s="1119"/>
      <c r="L11" s="1130"/>
      <c r="M11" s="1133"/>
      <c r="N11" s="1133"/>
      <c r="O11" s="1127"/>
      <c r="P11" s="1128"/>
      <c r="Q11" s="1128"/>
      <c r="R11" s="210"/>
      <c r="S11" s="205"/>
    </row>
    <row r="12" spans="1:19" ht="14.1" customHeight="1" x14ac:dyDescent="0.15">
      <c r="A12" s="205"/>
      <c r="B12" s="1124" t="s">
        <v>188</v>
      </c>
      <c r="C12" s="1124"/>
      <c r="D12" s="1118"/>
      <c r="E12" s="1119"/>
      <c r="F12" s="1118"/>
      <c r="G12" s="1119"/>
      <c r="H12" s="1118"/>
      <c r="I12" s="1119"/>
      <c r="J12" s="1118"/>
      <c r="K12" s="1119"/>
      <c r="L12" s="1130"/>
      <c r="M12" s="1133"/>
      <c r="N12" s="1133"/>
      <c r="O12" s="1127"/>
      <c r="P12" s="1128"/>
      <c r="Q12" s="1128"/>
      <c r="R12" s="210"/>
      <c r="S12" s="205"/>
    </row>
    <row r="13" spans="1:19" ht="14.1" customHeight="1" x14ac:dyDescent="0.15">
      <c r="A13" s="205"/>
      <c r="B13" s="1123" t="s">
        <v>189</v>
      </c>
      <c r="C13" s="1123"/>
      <c r="D13" s="1130"/>
      <c r="E13" s="1133"/>
      <c r="F13" s="1130"/>
      <c r="G13" s="1133"/>
      <c r="H13" s="1130"/>
      <c r="I13" s="1133"/>
      <c r="J13" s="1130"/>
      <c r="K13" s="1133"/>
      <c r="L13" s="1130"/>
      <c r="M13" s="1133"/>
      <c r="N13" s="1133"/>
      <c r="O13" s="1127"/>
      <c r="P13" s="1128"/>
      <c r="Q13" s="1128"/>
      <c r="R13" s="210"/>
      <c r="S13" s="205"/>
    </row>
    <row r="14" spans="1:19" ht="14.1" customHeight="1" x14ac:dyDescent="0.15">
      <c r="A14" s="205"/>
      <c r="B14" s="1129" t="s">
        <v>190</v>
      </c>
      <c r="C14" s="1129"/>
      <c r="D14" s="1118"/>
      <c r="E14" s="1119"/>
      <c r="F14" s="1118"/>
      <c r="G14" s="1119"/>
      <c r="H14" s="1118"/>
      <c r="I14" s="1119"/>
      <c r="J14" s="1118"/>
      <c r="K14" s="1119"/>
      <c r="L14" s="1130"/>
      <c r="M14" s="1133"/>
      <c r="N14" s="1133"/>
      <c r="O14" s="1127"/>
      <c r="P14" s="1128"/>
      <c r="Q14" s="1128"/>
      <c r="R14" s="210"/>
      <c r="S14" s="205"/>
    </row>
    <row r="15" spans="1:19" ht="14.1" customHeight="1" x14ac:dyDescent="0.15">
      <c r="A15" s="205"/>
      <c r="B15" s="1132" t="s">
        <v>191</v>
      </c>
      <c r="C15" s="1132"/>
      <c r="D15" s="1130"/>
      <c r="E15" s="1133"/>
      <c r="F15" s="1130"/>
      <c r="G15" s="1133"/>
      <c r="H15" s="1130"/>
      <c r="I15" s="1133"/>
      <c r="J15" s="1130"/>
      <c r="K15" s="1133"/>
      <c r="L15" s="1130"/>
      <c r="M15" s="1133"/>
      <c r="N15" s="1133"/>
      <c r="O15" s="1127"/>
      <c r="P15" s="1128"/>
      <c r="Q15" s="1128"/>
      <c r="R15" s="210"/>
      <c r="S15" s="205"/>
    </row>
    <row r="16" spans="1:19" ht="14.1" customHeight="1" x14ac:dyDescent="0.15">
      <c r="A16" s="205"/>
      <c r="B16" s="1129" t="s">
        <v>192</v>
      </c>
      <c r="C16" s="1129"/>
      <c r="D16" s="1118"/>
      <c r="E16" s="1119"/>
      <c r="F16" s="1118"/>
      <c r="G16" s="1119"/>
      <c r="H16" s="1118"/>
      <c r="I16" s="1119"/>
      <c r="J16" s="1118"/>
      <c r="K16" s="1119"/>
      <c r="L16" s="1130"/>
      <c r="M16" s="1133"/>
      <c r="N16" s="1133"/>
      <c r="O16" s="1127"/>
      <c r="P16" s="1128"/>
      <c r="Q16" s="1128"/>
      <c r="R16" s="210"/>
      <c r="S16" s="205"/>
    </row>
    <row r="17" spans="1:19" ht="14.1" customHeight="1" x14ac:dyDescent="0.15">
      <c r="A17" s="205"/>
      <c r="B17" s="1124" t="s">
        <v>193</v>
      </c>
      <c r="C17" s="1124"/>
      <c r="D17" s="1118"/>
      <c r="E17" s="1119"/>
      <c r="F17" s="1118"/>
      <c r="G17" s="1119"/>
      <c r="H17" s="1118"/>
      <c r="I17" s="1119"/>
      <c r="J17" s="1118"/>
      <c r="K17" s="1119"/>
      <c r="L17" s="1130"/>
      <c r="M17" s="1133"/>
      <c r="N17" s="1133"/>
      <c r="O17" s="1127"/>
      <c r="P17" s="1128"/>
      <c r="Q17" s="1128"/>
      <c r="R17" s="210"/>
      <c r="S17" s="205"/>
    </row>
    <row r="18" spans="1:19" ht="14.1" customHeight="1" x14ac:dyDescent="0.15">
      <c r="A18" s="205"/>
      <c r="B18" s="1124" t="s">
        <v>194</v>
      </c>
      <c r="C18" s="1124"/>
      <c r="D18" s="1118"/>
      <c r="E18" s="1119"/>
      <c r="F18" s="1118"/>
      <c r="G18" s="1119"/>
      <c r="H18" s="1118"/>
      <c r="I18" s="1119"/>
      <c r="J18" s="1118"/>
      <c r="K18" s="1119"/>
      <c r="L18" s="1130"/>
      <c r="M18" s="1133"/>
      <c r="N18" s="1133"/>
      <c r="O18" s="1127"/>
      <c r="P18" s="1128"/>
      <c r="Q18" s="1128"/>
      <c r="R18" s="210"/>
      <c r="S18" s="205"/>
    </row>
    <row r="19" spans="1:19" ht="14.1" customHeight="1" x14ac:dyDescent="0.15">
      <c r="A19" s="205"/>
      <c r="B19" s="1140" t="s">
        <v>195</v>
      </c>
      <c r="C19" s="1140"/>
      <c r="D19" s="1118"/>
      <c r="E19" s="1119"/>
      <c r="F19" s="1118"/>
      <c r="G19" s="1119"/>
      <c r="H19" s="1118"/>
      <c r="I19" s="1119"/>
      <c r="J19" s="1118"/>
      <c r="K19" s="1119"/>
      <c r="L19" s="1130"/>
      <c r="M19" s="1133"/>
      <c r="N19" s="1133"/>
      <c r="O19" s="1127"/>
      <c r="P19" s="1128"/>
      <c r="Q19" s="1128"/>
      <c r="R19" s="210"/>
      <c r="S19" s="205"/>
    </row>
    <row r="20" spans="1:19" ht="14.1" customHeight="1" x14ac:dyDescent="0.15">
      <c r="A20" s="205"/>
      <c r="B20" s="1123" t="s">
        <v>196</v>
      </c>
      <c r="C20" s="1123"/>
      <c r="D20" s="1130"/>
      <c r="E20" s="1133"/>
      <c r="F20" s="1130"/>
      <c r="G20" s="1133"/>
      <c r="H20" s="1130"/>
      <c r="I20" s="1133"/>
      <c r="J20" s="1130"/>
      <c r="K20" s="1133"/>
      <c r="L20" s="1130"/>
      <c r="M20" s="1133"/>
      <c r="N20" s="1133"/>
      <c r="O20" s="1127"/>
      <c r="P20" s="1128"/>
      <c r="Q20" s="1128"/>
      <c r="R20" s="210"/>
      <c r="S20" s="205"/>
    </row>
    <row r="21" spans="1:19" ht="14.1" customHeight="1" x14ac:dyDescent="0.15">
      <c r="A21" s="205"/>
      <c r="B21" s="1139" t="s">
        <v>197</v>
      </c>
      <c r="C21" s="1139"/>
      <c r="D21" s="1137"/>
      <c r="E21" s="1138"/>
      <c r="F21" s="1137"/>
      <c r="G21" s="1138"/>
      <c r="H21" s="1137"/>
      <c r="I21" s="1138"/>
      <c r="J21" s="1137"/>
      <c r="K21" s="1138"/>
      <c r="L21" s="1130"/>
      <c r="M21" s="1133"/>
      <c r="N21" s="1133"/>
      <c r="O21" s="1127"/>
      <c r="P21" s="1128"/>
      <c r="Q21" s="1128"/>
      <c r="R21" s="210"/>
      <c r="S21" s="205"/>
    </row>
    <row r="22" spans="1:19" ht="14.1" customHeight="1" x14ac:dyDescent="0.15">
      <c r="A22" s="205"/>
      <c r="B22" s="1136" t="s">
        <v>189</v>
      </c>
      <c r="C22" s="1136"/>
      <c r="D22" s="1137"/>
      <c r="E22" s="1138"/>
      <c r="F22" s="1137"/>
      <c r="G22" s="1138"/>
      <c r="H22" s="1137"/>
      <c r="I22" s="1138"/>
      <c r="J22" s="1137"/>
      <c r="K22" s="1138"/>
      <c r="L22" s="1130"/>
      <c r="M22" s="1133"/>
      <c r="N22" s="1133"/>
      <c r="O22" s="1127"/>
      <c r="P22" s="1128"/>
      <c r="Q22" s="1128"/>
      <c r="R22" s="210"/>
      <c r="S22" s="205"/>
    </row>
    <row r="23" spans="1:19" ht="14.1" customHeight="1" x14ac:dyDescent="0.15">
      <c r="A23" s="205"/>
      <c r="B23" s="1136" t="s">
        <v>193</v>
      </c>
      <c r="C23" s="1136"/>
      <c r="D23" s="1137"/>
      <c r="E23" s="1138"/>
      <c r="F23" s="1137"/>
      <c r="G23" s="1138"/>
      <c r="H23" s="1137"/>
      <c r="I23" s="1138"/>
      <c r="J23" s="1137"/>
      <c r="K23" s="1138"/>
      <c r="L23" s="1130"/>
      <c r="M23" s="1133"/>
      <c r="N23" s="1133"/>
      <c r="O23" s="1127"/>
      <c r="P23" s="1128"/>
      <c r="Q23" s="1128"/>
      <c r="R23" s="210"/>
      <c r="S23" s="205"/>
    </row>
    <row r="24" spans="1:19" ht="14.1" customHeight="1" x14ac:dyDescent="0.15">
      <c r="A24" s="205"/>
      <c r="B24" s="1139" t="s">
        <v>194</v>
      </c>
      <c r="C24" s="1139"/>
      <c r="D24" s="1137"/>
      <c r="E24" s="1138"/>
      <c r="F24" s="1137"/>
      <c r="G24" s="1138"/>
      <c r="H24" s="1137"/>
      <c r="I24" s="1138"/>
      <c r="J24" s="1137"/>
      <c r="K24" s="1138"/>
      <c r="L24" s="1130"/>
      <c r="M24" s="1133"/>
      <c r="N24" s="1133"/>
      <c r="O24" s="1127"/>
      <c r="P24" s="1128"/>
      <c r="Q24" s="1128"/>
      <c r="R24" s="210"/>
      <c r="S24" s="205"/>
    </row>
    <row r="25" spans="1:19" ht="14.1" customHeight="1" x14ac:dyDescent="0.15">
      <c r="A25" s="205"/>
      <c r="B25" s="1136" t="s">
        <v>198</v>
      </c>
      <c r="C25" s="1136"/>
      <c r="D25" s="1137"/>
      <c r="E25" s="1138"/>
      <c r="F25" s="1137"/>
      <c r="G25" s="1138"/>
      <c r="H25" s="1137"/>
      <c r="I25" s="1138"/>
      <c r="J25" s="1137"/>
      <c r="K25" s="1138"/>
      <c r="L25" s="1130"/>
      <c r="M25" s="1133"/>
      <c r="N25" s="1133"/>
      <c r="O25" s="1127"/>
      <c r="P25" s="1128"/>
      <c r="Q25" s="1128"/>
      <c r="R25" s="210"/>
      <c r="S25" s="205"/>
    </row>
    <row r="26" spans="1:19" ht="14.1" customHeight="1" x14ac:dyDescent="0.15">
      <c r="A26" s="205"/>
      <c r="B26" s="1118" t="s">
        <v>96</v>
      </c>
      <c r="C26" s="1119"/>
      <c r="D26" s="1118"/>
      <c r="E26" s="1119"/>
      <c r="F26" s="1118"/>
      <c r="G26" s="1119"/>
      <c r="H26" s="1118"/>
      <c r="I26" s="1119"/>
      <c r="J26" s="1118"/>
      <c r="K26" s="1119"/>
      <c r="L26" s="1130"/>
      <c r="M26" s="1133"/>
      <c r="N26" s="1133"/>
      <c r="O26" s="1127"/>
      <c r="P26" s="1128"/>
      <c r="Q26" s="1128"/>
      <c r="R26" s="210"/>
      <c r="S26" s="205"/>
    </row>
    <row r="27" spans="1:19" ht="8.65" customHeight="1" x14ac:dyDescent="0.15">
      <c r="A27" s="205"/>
      <c r="B27" s="211"/>
      <c r="C27" s="212"/>
      <c r="D27" s="212"/>
      <c r="E27" s="212"/>
      <c r="F27" s="212"/>
      <c r="G27" s="212"/>
      <c r="H27" s="212"/>
      <c r="I27" s="212"/>
      <c r="J27" s="212"/>
      <c r="K27" s="212"/>
      <c r="L27" s="213"/>
      <c r="M27" s="213"/>
      <c r="N27" s="213"/>
      <c r="O27" s="213"/>
      <c r="P27" s="214"/>
      <c r="Q27" s="214"/>
      <c r="R27" s="214"/>
      <c r="S27" s="205"/>
    </row>
    <row r="28" spans="1:19" ht="6.75" customHeight="1" x14ac:dyDescent="0.15">
      <c r="A28" s="205"/>
      <c r="B28" s="205"/>
      <c r="C28" s="215"/>
      <c r="D28" s="216"/>
      <c r="E28" s="216"/>
      <c r="F28" s="216"/>
      <c r="G28" s="216"/>
      <c r="H28" s="216"/>
      <c r="I28" s="216"/>
      <c r="J28" s="216"/>
      <c r="K28" s="216"/>
      <c r="L28" s="216"/>
      <c r="M28" s="216"/>
      <c r="N28" s="216"/>
      <c r="O28" s="205"/>
      <c r="P28" s="205"/>
      <c r="Q28" s="205"/>
      <c r="R28" s="205"/>
      <c r="S28" s="205"/>
    </row>
    <row r="29" spans="1:19" ht="20.25" customHeight="1" x14ac:dyDescent="0.15">
      <c r="A29" s="205"/>
      <c r="B29" s="217" t="s">
        <v>236</v>
      </c>
      <c r="C29" s="218"/>
      <c r="D29" s="216"/>
      <c r="E29" s="216"/>
      <c r="F29" s="216"/>
      <c r="G29" s="216"/>
      <c r="H29" s="216"/>
      <c r="I29" s="216"/>
      <c r="J29" s="216"/>
      <c r="K29" s="216"/>
      <c r="L29" s="216"/>
      <c r="M29" s="216"/>
      <c r="N29" s="216"/>
      <c r="O29" s="205"/>
      <c r="P29" s="205"/>
      <c r="Q29" s="205"/>
      <c r="R29" s="219" t="s">
        <v>176</v>
      </c>
      <c r="S29" s="205"/>
    </row>
    <row r="30" spans="1:19" ht="12.95" customHeight="1" x14ac:dyDescent="0.15">
      <c r="A30" s="205"/>
      <c r="B30" s="1127" t="s">
        <v>177</v>
      </c>
      <c r="C30" s="1127"/>
      <c r="D30" s="1127" t="s">
        <v>199</v>
      </c>
      <c r="E30" s="1127"/>
      <c r="F30" s="1127" t="s">
        <v>200</v>
      </c>
      <c r="G30" s="1127"/>
      <c r="H30" s="1127" t="s">
        <v>201</v>
      </c>
      <c r="I30" s="1127"/>
      <c r="J30" s="1127" t="s">
        <v>202</v>
      </c>
      <c r="K30" s="1127"/>
      <c r="L30" s="1127" t="s">
        <v>203</v>
      </c>
      <c r="M30" s="1127"/>
      <c r="N30" s="1127" t="s">
        <v>204</v>
      </c>
      <c r="O30" s="1127"/>
      <c r="P30" s="1127" t="s">
        <v>205</v>
      </c>
      <c r="Q30" s="1127"/>
      <c r="R30" s="1127" t="s">
        <v>206</v>
      </c>
      <c r="S30" s="205"/>
    </row>
    <row r="31" spans="1:19" ht="12.95" customHeight="1" x14ac:dyDescent="0.15">
      <c r="A31" s="205"/>
      <c r="B31" s="1127"/>
      <c r="C31" s="1127"/>
      <c r="D31" s="1127"/>
      <c r="E31" s="1127"/>
      <c r="F31" s="1127"/>
      <c r="G31" s="1127"/>
      <c r="H31" s="1127"/>
      <c r="I31" s="1127"/>
      <c r="J31" s="1127"/>
      <c r="K31" s="1127"/>
      <c r="L31" s="1127"/>
      <c r="M31" s="1127"/>
      <c r="N31" s="1127"/>
      <c r="O31" s="1127"/>
      <c r="P31" s="1127"/>
      <c r="Q31" s="1127"/>
      <c r="R31" s="1127"/>
      <c r="S31" s="205"/>
    </row>
    <row r="32" spans="1:19" ht="14.1" customHeight="1" x14ac:dyDescent="0.15">
      <c r="A32" s="205"/>
      <c r="B32" s="1134" t="s">
        <v>185</v>
      </c>
      <c r="C32" s="1135"/>
      <c r="D32" s="1130"/>
      <c r="E32" s="1133"/>
      <c r="F32" s="1130"/>
      <c r="G32" s="1133"/>
      <c r="H32" s="1130"/>
      <c r="I32" s="1133"/>
      <c r="J32" s="1130"/>
      <c r="K32" s="1133"/>
      <c r="L32" s="1130"/>
      <c r="M32" s="1133"/>
      <c r="N32" s="1130"/>
      <c r="O32" s="1133"/>
      <c r="P32" s="1130"/>
      <c r="Q32" s="1133"/>
      <c r="R32" s="220"/>
      <c r="S32" s="205"/>
    </row>
    <row r="33" spans="1:19" ht="14.1" customHeight="1" x14ac:dyDescent="0.15">
      <c r="A33" s="205"/>
      <c r="B33" s="1124" t="s">
        <v>196</v>
      </c>
      <c r="C33" s="1124"/>
      <c r="D33" s="1118"/>
      <c r="E33" s="1119"/>
      <c r="F33" s="1118"/>
      <c r="G33" s="1119"/>
      <c r="H33" s="1118"/>
      <c r="I33" s="1119"/>
      <c r="J33" s="1118"/>
      <c r="K33" s="1119"/>
      <c r="L33" s="1118"/>
      <c r="M33" s="1119"/>
      <c r="N33" s="1118"/>
      <c r="O33" s="1119"/>
      <c r="P33" s="1118"/>
      <c r="Q33" s="1119"/>
      <c r="R33" s="221"/>
      <c r="S33" s="205"/>
    </row>
    <row r="34" spans="1:19" ht="14.1" customHeight="1" x14ac:dyDescent="0.15">
      <c r="A34" s="205"/>
      <c r="B34" s="1124" t="s">
        <v>187</v>
      </c>
      <c r="C34" s="1124"/>
      <c r="D34" s="1118"/>
      <c r="E34" s="1119"/>
      <c r="F34" s="1118"/>
      <c r="G34" s="1119"/>
      <c r="H34" s="1118"/>
      <c r="I34" s="1119"/>
      <c r="J34" s="1118"/>
      <c r="K34" s="1119"/>
      <c r="L34" s="1118"/>
      <c r="M34" s="1119"/>
      <c r="N34" s="1118"/>
      <c r="O34" s="1119"/>
      <c r="P34" s="1118"/>
      <c r="Q34" s="1119"/>
      <c r="R34" s="221"/>
      <c r="S34" s="205"/>
    </row>
    <row r="35" spans="1:19" ht="14.1" customHeight="1" x14ac:dyDescent="0.15">
      <c r="A35" s="205"/>
      <c r="B35" s="1123" t="s">
        <v>188</v>
      </c>
      <c r="C35" s="1123"/>
      <c r="D35" s="1118"/>
      <c r="E35" s="1119"/>
      <c r="F35" s="1118"/>
      <c r="G35" s="1119"/>
      <c r="H35" s="1118"/>
      <c r="I35" s="1119"/>
      <c r="J35" s="1118"/>
      <c r="K35" s="1119"/>
      <c r="L35" s="1118"/>
      <c r="M35" s="1119"/>
      <c r="N35" s="1118"/>
      <c r="O35" s="1119"/>
      <c r="P35" s="1118"/>
      <c r="Q35" s="1119"/>
      <c r="R35" s="221"/>
      <c r="S35" s="205"/>
    </row>
    <row r="36" spans="1:19" ht="14.1" customHeight="1" x14ac:dyDescent="0.15">
      <c r="A36" s="205"/>
      <c r="B36" s="1124" t="s">
        <v>189</v>
      </c>
      <c r="C36" s="1124"/>
      <c r="D36" s="1118"/>
      <c r="E36" s="1119"/>
      <c r="F36" s="1118"/>
      <c r="G36" s="1119"/>
      <c r="H36" s="1118"/>
      <c r="I36" s="1119"/>
      <c r="J36" s="1118"/>
      <c r="K36" s="1119"/>
      <c r="L36" s="1118"/>
      <c r="M36" s="1119"/>
      <c r="N36" s="1118"/>
      <c r="O36" s="1119"/>
      <c r="P36" s="1118"/>
      <c r="Q36" s="1119"/>
      <c r="R36" s="221"/>
      <c r="S36" s="205"/>
    </row>
    <row r="37" spans="1:19" ht="14.1" customHeight="1" x14ac:dyDescent="0.15">
      <c r="A37" s="205"/>
      <c r="B37" s="1129" t="s">
        <v>190</v>
      </c>
      <c r="C37" s="1129"/>
      <c r="D37" s="1118"/>
      <c r="E37" s="1119"/>
      <c r="F37" s="1118"/>
      <c r="G37" s="1119"/>
      <c r="H37" s="1118"/>
      <c r="I37" s="1119"/>
      <c r="J37" s="1118"/>
      <c r="K37" s="1119"/>
      <c r="L37" s="1130"/>
      <c r="M37" s="1131"/>
      <c r="N37" s="1127"/>
      <c r="O37" s="1127"/>
      <c r="P37" s="1128"/>
      <c r="Q37" s="1128"/>
      <c r="R37" s="222"/>
      <c r="S37" s="205"/>
    </row>
    <row r="38" spans="1:19" ht="14.1" customHeight="1" x14ac:dyDescent="0.15">
      <c r="A38" s="205"/>
      <c r="B38" s="1132" t="s">
        <v>191</v>
      </c>
      <c r="C38" s="1132"/>
      <c r="D38" s="1130"/>
      <c r="E38" s="1133"/>
      <c r="F38" s="1130"/>
      <c r="G38" s="1133"/>
      <c r="H38" s="1130"/>
      <c r="I38" s="1133"/>
      <c r="J38" s="1130"/>
      <c r="K38" s="1133"/>
      <c r="L38" s="1130"/>
      <c r="M38" s="1131"/>
      <c r="N38" s="1127"/>
      <c r="O38" s="1127"/>
      <c r="P38" s="1128"/>
      <c r="Q38" s="1128"/>
      <c r="R38" s="222"/>
      <c r="S38" s="205"/>
    </row>
    <row r="39" spans="1:19" ht="14.1" customHeight="1" x14ac:dyDescent="0.15">
      <c r="A39" s="205"/>
      <c r="B39" s="1129" t="s">
        <v>192</v>
      </c>
      <c r="C39" s="1129"/>
      <c r="D39" s="1118"/>
      <c r="E39" s="1119"/>
      <c r="F39" s="1118"/>
      <c r="G39" s="1119"/>
      <c r="H39" s="1118"/>
      <c r="I39" s="1119"/>
      <c r="J39" s="1118"/>
      <c r="K39" s="1119"/>
      <c r="L39" s="1130"/>
      <c r="M39" s="1131"/>
      <c r="N39" s="1127"/>
      <c r="O39" s="1127"/>
      <c r="P39" s="1128"/>
      <c r="Q39" s="1128"/>
      <c r="R39" s="222"/>
      <c r="S39" s="205"/>
    </row>
    <row r="40" spans="1:19" ht="14.1" customHeight="1" x14ac:dyDescent="0.15">
      <c r="A40" s="205"/>
      <c r="B40" s="1124" t="s">
        <v>193</v>
      </c>
      <c r="C40" s="1124"/>
      <c r="D40" s="1118"/>
      <c r="E40" s="1119"/>
      <c r="F40" s="1118"/>
      <c r="G40" s="1119"/>
      <c r="H40" s="1118"/>
      <c r="I40" s="1119"/>
      <c r="J40" s="1118"/>
      <c r="K40" s="1119"/>
      <c r="L40" s="1118"/>
      <c r="M40" s="1119"/>
      <c r="N40" s="1118"/>
      <c r="O40" s="1119"/>
      <c r="P40" s="1118"/>
      <c r="Q40" s="1119"/>
      <c r="R40" s="221"/>
      <c r="S40" s="205"/>
    </row>
    <row r="41" spans="1:19" ht="14.1" customHeight="1" x14ac:dyDescent="0.15">
      <c r="A41" s="205"/>
      <c r="B41" s="1124" t="s">
        <v>194</v>
      </c>
      <c r="C41" s="1124"/>
      <c r="D41" s="1118"/>
      <c r="E41" s="1119"/>
      <c r="F41" s="1118"/>
      <c r="G41" s="1119"/>
      <c r="H41" s="1118"/>
      <c r="I41" s="1119"/>
      <c r="J41" s="1118"/>
      <c r="K41" s="1119"/>
      <c r="L41" s="1118"/>
      <c r="M41" s="1119"/>
      <c r="N41" s="1118"/>
      <c r="O41" s="1119"/>
      <c r="P41" s="1118"/>
      <c r="Q41" s="1119"/>
      <c r="R41" s="221"/>
      <c r="S41" s="205"/>
    </row>
    <row r="42" spans="1:19" ht="14.1" customHeight="1" x14ac:dyDescent="0.15">
      <c r="A42" s="205"/>
      <c r="B42" s="1125" t="s">
        <v>195</v>
      </c>
      <c r="C42" s="1126"/>
      <c r="D42" s="1118"/>
      <c r="E42" s="1119"/>
      <c r="F42" s="1118"/>
      <c r="G42" s="1119"/>
      <c r="H42" s="1118"/>
      <c r="I42" s="1119"/>
      <c r="J42" s="1118"/>
      <c r="K42" s="1119"/>
      <c r="L42" s="1118"/>
      <c r="M42" s="1119"/>
      <c r="N42" s="1118"/>
      <c r="O42" s="1119"/>
      <c r="P42" s="1118"/>
      <c r="Q42" s="1119"/>
      <c r="R42" s="223"/>
      <c r="S42" s="224"/>
    </row>
    <row r="43" spans="1:19" ht="14.1" customHeight="1" x14ac:dyDescent="0.15">
      <c r="A43" s="205"/>
      <c r="B43" s="1124" t="s">
        <v>196</v>
      </c>
      <c r="C43" s="1124"/>
      <c r="D43" s="1118"/>
      <c r="E43" s="1119"/>
      <c r="F43" s="1118"/>
      <c r="G43" s="1119"/>
      <c r="H43" s="1118"/>
      <c r="I43" s="1119"/>
      <c r="J43" s="1118"/>
      <c r="K43" s="1119"/>
      <c r="L43" s="1118"/>
      <c r="M43" s="1119"/>
      <c r="N43" s="1118"/>
      <c r="O43" s="1119"/>
      <c r="P43" s="1118"/>
      <c r="Q43" s="1119"/>
      <c r="R43" s="221"/>
      <c r="S43" s="205"/>
    </row>
    <row r="44" spans="1:19" ht="14.1" customHeight="1" x14ac:dyDescent="0.15">
      <c r="A44" s="205"/>
      <c r="B44" s="1124" t="s">
        <v>197</v>
      </c>
      <c r="C44" s="1124"/>
      <c r="D44" s="1118"/>
      <c r="E44" s="1119"/>
      <c r="F44" s="1118"/>
      <c r="G44" s="1119"/>
      <c r="H44" s="1118"/>
      <c r="I44" s="1119"/>
      <c r="J44" s="1118"/>
      <c r="K44" s="1119"/>
      <c r="L44" s="1118"/>
      <c r="M44" s="1119"/>
      <c r="N44" s="1118"/>
      <c r="O44" s="1119"/>
      <c r="P44" s="1118"/>
      <c r="Q44" s="1119"/>
      <c r="R44" s="221"/>
      <c r="S44" s="205"/>
    </row>
    <row r="45" spans="1:19" ht="14.1" customHeight="1" x14ac:dyDescent="0.15">
      <c r="A45" s="205"/>
      <c r="B45" s="1123" t="s">
        <v>189</v>
      </c>
      <c r="C45" s="1123"/>
      <c r="D45" s="1118"/>
      <c r="E45" s="1119"/>
      <c r="F45" s="1118"/>
      <c r="G45" s="1119"/>
      <c r="H45" s="1118"/>
      <c r="I45" s="1119"/>
      <c r="J45" s="1118"/>
      <c r="K45" s="1119"/>
      <c r="L45" s="1118"/>
      <c r="M45" s="1119"/>
      <c r="N45" s="1118"/>
      <c r="O45" s="1119"/>
      <c r="P45" s="1118"/>
      <c r="Q45" s="1119"/>
      <c r="R45" s="221"/>
      <c r="S45" s="205"/>
    </row>
    <row r="46" spans="1:19" ht="14.1" customHeight="1" x14ac:dyDescent="0.15">
      <c r="A46" s="205"/>
      <c r="B46" s="1124" t="s">
        <v>193</v>
      </c>
      <c r="C46" s="1124"/>
      <c r="D46" s="1118"/>
      <c r="E46" s="1119"/>
      <c r="F46" s="1118"/>
      <c r="G46" s="1119"/>
      <c r="H46" s="1118"/>
      <c r="I46" s="1119"/>
      <c r="J46" s="1118"/>
      <c r="K46" s="1119"/>
      <c r="L46" s="1118"/>
      <c r="M46" s="1119"/>
      <c r="N46" s="1118"/>
      <c r="O46" s="1119"/>
      <c r="P46" s="1118"/>
      <c r="Q46" s="1119"/>
      <c r="R46" s="221"/>
      <c r="S46" s="205"/>
    </row>
    <row r="47" spans="1:19" ht="14.1" customHeight="1" x14ac:dyDescent="0.15">
      <c r="A47" s="205"/>
      <c r="B47" s="1123" t="s">
        <v>194</v>
      </c>
      <c r="C47" s="1123"/>
      <c r="D47" s="1118"/>
      <c r="E47" s="1119"/>
      <c r="F47" s="1118"/>
      <c r="G47" s="1119"/>
      <c r="H47" s="1118"/>
      <c r="I47" s="1119"/>
      <c r="J47" s="1118"/>
      <c r="K47" s="1119"/>
      <c r="L47" s="1118"/>
      <c r="M47" s="1119"/>
      <c r="N47" s="1118"/>
      <c r="O47" s="1119"/>
      <c r="P47" s="1118"/>
      <c r="Q47" s="1119"/>
      <c r="R47" s="221"/>
      <c r="S47" s="205"/>
    </row>
    <row r="48" spans="1:19" ht="14.1" customHeight="1" x14ac:dyDescent="0.15">
      <c r="A48" s="205"/>
      <c r="B48" s="1121" t="s">
        <v>198</v>
      </c>
      <c r="C48" s="1122"/>
      <c r="D48" s="1118"/>
      <c r="E48" s="1119"/>
      <c r="F48" s="1118"/>
      <c r="G48" s="1119"/>
      <c r="H48" s="1118"/>
      <c r="I48" s="1119"/>
      <c r="J48" s="1118"/>
      <c r="K48" s="1119"/>
      <c r="L48" s="1118"/>
      <c r="M48" s="1119"/>
      <c r="N48" s="1118"/>
      <c r="O48" s="1119"/>
      <c r="P48" s="1118"/>
      <c r="Q48" s="1119"/>
      <c r="R48" s="221"/>
      <c r="S48" s="205"/>
    </row>
    <row r="49" spans="1:20" ht="13.9" customHeight="1" x14ac:dyDescent="0.15">
      <c r="A49" s="205"/>
      <c r="B49" s="1120" t="s">
        <v>206</v>
      </c>
      <c r="C49" s="1120"/>
      <c r="D49" s="1118"/>
      <c r="E49" s="1119"/>
      <c r="F49" s="1118"/>
      <c r="G49" s="1119"/>
      <c r="H49" s="1118"/>
      <c r="I49" s="1119"/>
      <c r="J49" s="1118"/>
      <c r="K49" s="1119"/>
      <c r="L49" s="1118"/>
      <c r="M49" s="1119"/>
      <c r="N49" s="1118"/>
      <c r="O49" s="1119"/>
      <c r="P49" s="1118"/>
      <c r="Q49" s="1119"/>
      <c r="R49" s="221"/>
      <c r="S49" s="205"/>
    </row>
    <row r="50" spans="1:20" ht="3.4" customHeight="1" x14ac:dyDescent="0.15">
      <c r="A50" s="205"/>
      <c r="B50" s="205"/>
      <c r="C50" s="205"/>
      <c r="D50" s="205"/>
      <c r="E50" s="205"/>
      <c r="F50" s="205"/>
      <c r="G50" s="205"/>
      <c r="H50" s="205"/>
      <c r="I50" s="205"/>
      <c r="J50" s="205"/>
      <c r="K50" s="205"/>
      <c r="L50" s="205"/>
      <c r="M50" s="205"/>
      <c r="N50" s="205"/>
      <c r="O50" s="205"/>
      <c r="P50" s="205"/>
      <c r="Q50" s="205"/>
      <c r="R50" s="205"/>
      <c r="S50" s="205"/>
      <c r="T50" s="205"/>
    </row>
    <row r="51" spans="1:20" ht="5.0999999999999996" customHeight="1" x14ac:dyDescent="0.15">
      <c r="A51" s="205"/>
      <c r="B51" s="205"/>
      <c r="C51" s="205"/>
      <c r="D51" s="205"/>
      <c r="E51" s="205"/>
      <c r="F51" s="205"/>
      <c r="G51" s="205"/>
      <c r="H51" s="205"/>
      <c r="I51" s="205"/>
      <c r="J51" s="205"/>
      <c r="K51" s="205"/>
      <c r="L51" s="205"/>
      <c r="M51" s="205"/>
      <c r="N51" s="205"/>
      <c r="O51" s="205"/>
      <c r="P51" s="205"/>
      <c r="Q51" s="205"/>
      <c r="R51" s="205"/>
      <c r="S51" s="225"/>
      <c r="T51" s="205"/>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2"/>
  <sheetViews>
    <sheetView showGridLines="0" tabSelected="1" view="pageBreakPreview" zoomScaleNormal="100" zoomScaleSheetLayoutView="100" workbookViewId="0">
      <selection activeCell="B2" sqref="B2:AB2"/>
    </sheetView>
  </sheetViews>
  <sheetFormatPr defaultColWidth="9" defaultRowHeight="18" customHeight="1" x14ac:dyDescent="0.15"/>
  <cols>
    <col min="1" max="1" width="0.625" style="1" customWidth="1"/>
    <col min="2" max="12" width="2.125" style="1" customWidth="1"/>
    <col min="13" max="13" width="17.25" style="1" customWidth="1"/>
    <col min="14" max="14" width="9.125" style="1" customWidth="1"/>
    <col min="15" max="15" width="10.125" style="1" customWidth="1"/>
    <col min="16" max="17" width="2.125" style="1" customWidth="1"/>
    <col min="18" max="25" width="3.875" style="1" customWidth="1"/>
    <col min="26" max="26" width="4.125" style="1" customWidth="1"/>
    <col min="27" max="27" width="8.5" style="1" customWidth="1"/>
    <col min="28" max="28" width="10.125" style="1" bestFit="1" customWidth="1"/>
    <col min="29" max="29" width="2.5" style="1" customWidth="1"/>
    <col min="30" max="30" width="9" style="1"/>
    <col min="31" max="31" width="16.75" style="1" bestFit="1" customWidth="1"/>
    <col min="32" max="16384" width="9" style="1"/>
  </cols>
  <sheetData>
    <row r="1" spans="1:31" ht="18" customHeight="1" x14ac:dyDescent="0.15">
      <c r="B1" s="1179"/>
      <c r="C1" s="1179"/>
      <c r="D1" s="1179"/>
      <c r="E1" s="1179"/>
      <c r="F1" s="1179"/>
      <c r="G1" s="1179"/>
      <c r="H1" s="1179"/>
      <c r="I1" s="1179"/>
      <c r="J1" s="1179"/>
      <c r="K1" s="1179"/>
      <c r="L1" s="1179"/>
      <c r="M1" s="1179"/>
      <c r="N1" s="1179"/>
      <c r="O1" s="1179"/>
      <c r="P1" s="1179"/>
      <c r="Q1" s="1179"/>
      <c r="R1" s="1179"/>
      <c r="S1" s="1179"/>
      <c r="T1" s="1179"/>
      <c r="U1" s="1179"/>
      <c r="V1" s="1179"/>
      <c r="W1" s="1179"/>
      <c r="X1" s="1179"/>
      <c r="Y1" s="1179"/>
      <c r="Z1" s="1179"/>
      <c r="AA1" s="1179"/>
      <c r="AB1" s="1179"/>
    </row>
    <row r="2" spans="1:31" ht="23.25" customHeight="1" x14ac:dyDescent="0.25">
      <c r="A2" s="2"/>
      <c r="B2" s="1180" t="s">
        <v>1090</v>
      </c>
      <c r="C2" s="1180"/>
      <c r="D2" s="1180"/>
      <c r="E2" s="1180"/>
      <c r="F2" s="1180"/>
      <c r="G2" s="1180"/>
      <c r="H2" s="1180"/>
      <c r="I2" s="1180"/>
      <c r="J2" s="1180"/>
      <c r="K2" s="1180"/>
      <c r="L2" s="1180"/>
      <c r="M2" s="1180"/>
      <c r="N2" s="1180"/>
      <c r="O2" s="1180"/>
      <c r="P2" s="1180"/>
      <c r="Q2" s="1180"/>
      <c r="R2" s="1180"/>
      <c r="S2" s="1180"/>
      <c r="T2" s="1180"/>
      <c r="U2" s="1180"/>
      <c r="V2" s="1180"/>
      <c r="W2" s="1180"/>
      <c r="X2" s="1180"/>
      <c r="Y2" s="1180"/>
      <c r="Z2" s="1180"/>
      <c r="AA2" s="1180"/>
      <c r="AB2" s="1180"/>
    </row>
    <row r="3" spans="1:31" ht="21.4" customHeight="1" x14ac:dyDescent="0.15">
      <c r="B3" s="1181" t="s">
        <v>518</v>
      </c>
      <c r="C3" s="1181"/>
      <c r="D3" s="1181"/>
      <c r="E3" s="1181"/>
      <c r="F3" s="1181"/>
      <c r="G3" s="1181"/>
      <c r="H3" s="1181"/>
      <c r="I3" s="1181"/>
      <c r="J3" s="1181"/>
      <c r="K3" s="1181"/>
      <c r="L3" s="1181"/>
      <c r="M3" s="1181"/>
      <c r="N3" s="1181"/>
      <c r="O3" s="1181"/>
      <c r="P3" s="1181"/>
      <c r="Q3" s="1181"/>
      <c r="R3" s="1181"/>
      <c r="S3" s="1181"/>
      <c r="T3" s="1181"/>
      <c r="U3" s="1181"/>
      <c r="V3" s="1181"/>
      <c r="W3" s="1181"/>
      <c r="X3" s="1181"/>
      <c r="Y3" s="1181"/>
      <c r="Z3" s="1181"/>
      <c r="AA3" s="1181"/>
      <c r="AB3" s="1181"/>
    </row>
    <row r="4" spans="1:31" s="3" customFormat="1" ht="16.5" customHeight="1" thickBot="1" x14ac:dyDescent="0.2">
      <c r="B4" s="4"/>
      <c r="C4" s="4"/>
      <c r="D4" s="4"/>
      <c r="E4" s="4"/>
      <c r="F4" s="4"/>
      <c r="G4" s="4"/>
      <c r="H4" s="4"/>
      <c r="I4" s="4"/>
      <c r="J4" s="4"/>
      <c r="K4" s="4"/>
      <c r="L4" s="4"/>
      <c r="M4" s="4"/>
      <c r="N4" s="4"/>
      <c r="O4" s="4"/>
      <c r="AB4" s="5" t="s">
        <v>288</v>
      </c>
    </row>
    <row r="5" spans="1:31" s="6" customFormat="1" ht="14.25" customHeight="1" thickBot="1" x14ac:dyDescent="0.2">
      <c r="B5" s="1182" t="s">
        <v>2</v>
      </c>
      <c r="C5" s="1183"/>
      <c r="D5" s="1183"/>
      <c r="E5" s="1183"/>
      <c r="F5" s="1183"/>
      <c r="G5" s="1183"/>
      <c r="H5" s="1183"/>
      <c r="I5" s="1184"/>
      <c r="J5" s="1184"/>
      <c r="K5" s="1184"/>
      <c r="L5" s="1184"/>
      <c r="M5" s="1184"/>
      <c r="N5" s="1185" t="s">
        <v>3</v>
      </c>
      <c r="O5" s="1186"/>
      <c r="P5" s="1183" t="s">
        <v>2</v>
      </c>
      <c r="Q5" s="1183"/>
      <c r="R5" s="1183"/>
      <c r="S5" s="1183"/>
      <c r="T5" s="1183"/>
      <c r="U5" s="1183"/>
      <c r="V5" s="1183"/>
      <c r="W5" s="1183"/>
      <c r="X5" s="1183"/>
      <c r="Y5" s="1183"/>
      <c r="Z5" s="1183"/>
      <c r="AA5" s="1185" t="s">
        <v>3</v>
      </c>
      <c r="AB5" s="1186"/>
    </row>
    <row r="6" spans="1:31" s="7" customFormat="1" ht="14.65" customHeight="1" x14ac:dyDescent="0.15">
      <c r="B6" s="8" t="s">
        <v>4</v>
      </c>
      <c r="C6" s="9"/>
      <c r="D6" s="10"/>
      <c r="E6" s="11"/>
      <c r="F6" s="11"/>
      <c r="G6" s="11"/>
      <c r="H6" s="11"/>
      <c r="I6" s="9"/>
      <c r="J6" s="9"/>
      <c r="K6" s="9"/>
      <c r="L6" s="9"/>
      <c r="M6" s="9"/>
      <c r="N6" s="1177"/>
      <c r="O6" s="1178"/>
      <c r="P6" s="12" t="s">
        <v>5</v>
      </c>
      <c r="Q6" s="12"/>
      <c r="R6" s="12"/>
      <c r="S6" s="12"/>
      <c r="T6" s="12"/>
      <c r="U6" s="12"/>
      <c r="V6" s="13"/>
      <c r="W6" s="14"/>
      <c r="X6" s="14"/>
      <c r="Y6" s="14"/>
      <c r="Z6" s="14"/>
      <c r="AA6" s="1164"/>
      <c r="AB6" s="1165"/>
    </row>
    <row r="7" spans="1:31" s="7" customFormat="1" ht="14.65" customHeight="1" x14ac:dyDescent="0.15">
      <c r="B7" s="15"/>
      <c r="C7" s="10" t="s">
        <v>6</v>
      </c>
      <c r="D7" s="10"/>
      <c r="E7" s="10"/>
      <c r="F7" s="10"/>
      <c r="G7" s="10"/>
      <c r="H7" s="10"/>
      <c r="I7" s="9"/>
      <c r="J7" s="9"/>
      <c r="K7" s="9"/>
      <c r="L7" s="9"/>
      <c r="M7" s="9"/>
      <c r="N7" s="1162">
        <v>63225424163</v>
      </c>
      <c r="O7" s="1163"/>
      <c r="P7" s="12"/>
      <c r="Q7" s="10" t="s">
        <v>7</v>
      </c>
      <c r="R7" s="10"/>
      <c r="S7" s="10"/>
      <c r="T7" s="10"/>
      <c r="U7" s="10"/>
      <c r="V7" s="9"/>
      <c r="W7" s="9"/>
      <c r="X7" s="9"/>
      <c r="Y7" s="9"/>
      <c r="Z7" s="9"/>
      <c r="AA7" s="1164">
        <v>23783613036</v>
      </c>
      <c r="AB7" s="1165"/>
    </row>
    <row r="8" spans="1:31" s="7" customFormat="1" ht="14.65" customHeight="1" x14ac:dyDescent="0.15">
      <c r="B8" s="15"/>
      <c r="C8" s="10"/>
      <c r="D8" s="10" t="s">
        <v>8</v>
      </c>
      <c r="E8" s="10"/>
      <c r="F8" s="10"/>
      <c r="G8" s="10"/>
      <c r="H8" s="10"/>
      <c r="I8" s="9"/>
      <c r="J8" s="9"/>
      <c r="K8" s="9"/>
      <c r="L8" s="9"/>
      <c r="M8" s="9"/>
      <c r="N8" s="1162">
        <v>59748024089</v>
      </c>
      <c r="O8" s="1163"/>
      <c r="P8" s="12"/>
      <c r="Q8" s="10"/>
      <c r="R8" s="10" t="s">
        <v>9</v>
      </c>
      <c r="S8" s="10"/>
      <c r="T8" s="10"/>
      <c r="U8" s="10"/>
      <c r="V8" s="9"/>
      <c r="W8" s="9"/>
      <c r="X8" s="9"/>
      <c r="Y8" s="9"/>
      <c r="Z8" s="9"/>
      <c r="AA8" s="1164">
        <v>19888842410</v>
      </c>
      <c r="AB8" s="1165"/>
      <c r="AE8" s="834"/>
    </row>
    <row r="9" spans="1:31" s="7" customFormat="1" ht="14.65" customHeight="1" x14ac:dyDescent="0.15">
      <c r="B9" s="15"/>
      <c r="C9" s="10"/>
      <c r="D9" s="10"/>
      <c r="E9" s="10" t="s">
        <v>10</v>
      </c>
      <c r="F9" s="10"/>
      <c r="G9" s="10"/>
      <c r="H9" s="10"/>
      <c r="I9" s="9"/>
      <c r="J9" s="9"/>
      <c r="K9" s="9"/>
      <c r="L9" s="9"/>
      <c r="M9" s="9"/>
      <c r="N9" s="1162">
        <v>26488533549</v>
      </c>
      <c r="O9" s="1163"/>
      <c r="P9" s="12"/>
      <c r="Q9" s="10"/>
      <c r="R9" s="16" t="s">
        <v>11</v>
      </c>
      <c r="S9" s="10"/>
      <c r="T9" s="10"/>
      <c r="U9" s="10"/>
      <c r="V9" s="9"/>
      <c r="W9" s="9"/>
      <c r="X9" s="9"/>
      <c r="Y9" s="9"/>
      <c r="Z9" s="9"/>
      <c r="AA9" s="1164">
        <v>0</v>
      </c>
      <c r="AB9" s="1165"/>
      <c r="AE9" s="834"/>
    </row>
    <row r="10" spans="1:31" s="7" customFormat="1" ht="14.65" customHeight="1" x14ac:dyDescent="0.15">
      <c r="B10" s="15"/>
      <c r="C10" s="10"/>
      <c r="D10" s="10"/>
      <c r="E10" s="10"/>
      <c r="F10" s="10" t="s">
        <v>12</v>
      </c>
      <c r="G10" s="10"/>
      <c r="H10" s="10"/>
      <c r="I10" s="9"/>
      <c r="J10" s="9"/>
      <c r="K10" s="9"/>
      <c r="L10" s="9"/>
      <c r="M10" s="9"/>
      <c r="N10" s="1162">
        <v>18973071604</v>
      </c>
      <c r="O10" s="1163"/>
      <c r="P10" s="12"/>
      <c r="Q10" s="10"/>
      <c r="R10" s="10" t="s">
        <v>13</v>
      </c>
      <c r="S10" s="10"/>
      <c r="T10" s="10"/>
      <c r="U10" s="10"/>
      <c r="V10" s="9"/>
      <c r="W10" s="9"/>
      <c r="X10" s="9"/>
      <c r="Y10" s="9"/>
      <c r="Z10" s="9"/>
      <c r="AA10" s="1164">
        <v>3574161391</v>
      </c>
      <c r="AB10" s="1165"/>
    </row>
    <row r="11" spans="1:31" s="7" customFormat="1" ht="14.65" customHeight="1" x14ac:dyDescent="0.15">
      <c r="B11" s="15"/>
      <c r="C11" s="10"/>
      <c r="D11" s="10"/>
      <c r="E11" s="10"/>
      <c r="F11" s="10" t="s">
        <v>14</v>
      </c>
      <c r="G11" s="10"/>
      <c r="H11" s="10"/>
      <c r="I11" s="9"/>
      <c r="J11" s="9"/>
      <c r="K11" s="9"/>
      <c r="L11" s="9"/>
      <c r="M11" s="9"/>
      <c r="N11" s="1162">
        <v>0</v>
      </c>
      <c r="O11" s="1163"/>
      <c r="P11" s="12"/>
      <c r="Q11" s="10"/>
      <c r="R11" s="10" t="s">
        <v>15</v>
      </c>
      <c r="S11" s="10"/>
      <c r="T11" s="10"/>
      <c r="U11" s="10"/>
      <c r="V11" s="9"/>
      <c r="W11" s="9"/>
      <c r="X11" s="9"/>
      <c r="Y11" s="9"/>
      <c r="Z11" s="9"/>
      <c r="AA11" s="1164">
        <v>0</v>
      </c>
      <c r="AB11" s="1165"/>
    </row>
    <row r="12" spans="1:31" s="7" customFormat="1" ht="14.65" customHeight="1" x14ac:dyDescent="0.15">
      <c r="B12" s="15"/>
      <c r="C12" s="10"/>
      <c r="D12" s="10"/>
      <c r="E12" s="10"/>
      <c r="F12" s="1017" t="s">
        <v>16</v>
      </c>
      <c r="G12" s="1017"/>
      <c r="H12" s="1017"/>
      <c r="I12" s="20"/>
      <c r="J12" s="20"/>
      <c r="K12" s="20"/>
      <c r="L12" s="20"/>
      <c r="M12" s="20"/>
      <c r="N12" s="1171">
        <v>27869427160</v>
      </c>
      <c r="O12" s="1172"/>
      <c r="P12" s="12"/>
      <c r="Q12" s="12"/>
      <c r="R12" s="10" t="s">
        <v>17</v>
      </c>
      <c r="S12" s="10"/>
      <c r="T12" s="10"/>
      <c r="U12" s="10"/>
      <c r="V12" s="9"/>
      <c r="W12" s="9"/>
      <c r="X12" s="9"/>
      <c r="Y12" s="9"/>
      <c r="Z12" s="9"/>
      <c r="AA12" s="1164">
        <v>320609235</v>
      </c>
      <c r="AB12" s="1165"/>
    </row>
    <row r="13" spans="1:31" s="7" customFormat="1" ht="14.65" customHeight="1" x14ac:dyDescent="0.15">
      <c r="B13" s="15"/>
      <c r="C13" s="10"/>
      <c r="D13" s="10"/>
      <c r="E13" s="10"/>
      <c r="F13" s="1017" t="s">
        <v>18</v>
      </c>
      <c r="G13" s="1017"/>
      <c r="H13" s="1017"/>
      <c r="I13" s="20"/>
      <c r="J13" s="20"/>
      <c r="K13" s="20"/>
      <c r="L13" s="20"/>
      <c r="M13" s="20"/>
      <c r="N13" s="1171">
        <v>-20353965217</v>
      </c>
      <c r="O13" s="1172"/>
      <c r="P13" s="12"/>
      <c r="Q13" s="10" t="s">
        <v>759</v>
      </c>
      <c r="R13" s="10"/>
      <c r="S13" s="10"/>
      <c r="T13" s="10"/>
      <c r="U13" s="10"/>
      <c r="V13" s="9"/>
      <c r="W13" s="9"/>
      <c r="X13" s="9"/>
      <c r="Y13" s="9"/>
      <c r="Z13" s="9"/>
      <c r="AA13" s="1164">
        <v>2385463187</v>
      </c>
      <c r="AB13" s="1165"/>
    </row>
    <row r="14" spans="1:31" s="7" customFormat="1" ht="14.65" customHeight="1" x14ac:dyDescent="0.15">
      <c r="B14" s="15"/>
      <c r="C14" s="10"/>
      <c r="D14" s="10"/>
      <c r="E14" s="10"/>
      <c r="F14" s="1017" t="s">
        <v>19</v>
      </c>
      <c r="G14" s="1017"/>
      <c r="H14" s="1017"/>
      <c r="I14" s="20"/>
      <c r="J14" s="20"/>
      <c r="K14" s="20"/>
      <c r="L14" s="20"/>
      <c r="M14" s="20"/>
      <c r="N14" s="1171">
        <v>0</v>
      </c>
      <c r="O14" s="1172"/>
      <c r="P14" s="12"/>
      <c r="Q14" s="12"/>
      <c r="R14" s="16" t="s">
        <v>20</v>
      </c>
      <c r="S14" s="10"/>
      <c r="T14" s="10"/>
      <c r="U14" s="10"/>
      <c r="V14" s="9"/>
      <c r="W14" s="9"/>
      <c r="X14" s="9"/>
      <c r="Y14" s="9"/>
      <c r="Z14" s="9"/>
      <c r="AA14" s="1164">
        <v>2048544227</v>
      </c>
      <c r="AB14" s="1165"/>
    </row>
    <row r="15" spans="1:31" s="7" customFormat="1" ht="14.65" customHeight="1" x14ac:dyDescent="0.15">
      <c r="B15" s="15"/>
      <c r="C15" s="10"/>
      <c r="D15" s="10"/>
      <c r="E15" s="10"/>
      <c r="F15" s="1017" t="s">
        <v>21</v>
      </c>
      <c r="G15" s="1017"/>
      <c r="H15" s="1017"/>
      <c r="I15" s="20"/>
      <c r="J15" s="20"/>
      <c r="K15" s="20"/>
      <c r="L15" s="20"/>
      <c r="M15" s="20"/>
      <c r="N15" s="1171">
        <v>0</v>
      </c>
      <c r="O15" s="1172"/>
      <c r="P15" s="12"/>
      <c r="Q15" s="12"/>
      <c r="R15" s="16" t="s">
        <v>22</v>
      </c>
      <c r="S15" s="16"/>
      <c r="T15" s="16"/>
      <c r="U15" s="16"/>
      <c r="V15" s="17"/>
      <c r="W15" s="17"/>
      <c r="X15" s="17"/>
      <c r="Y15" s="17"/>
      <c r="Z15" s="17"/>
      <c r="AA15" s="1164">
        <v>0</v>
      </c>
      <c r="AB15" s="1165"/>
    </row>
    <row r="16" spans="1:31" s="7" customFormat="1" ht="14.65" customHeight="1" x14ac:dyDescent="0.15">
      <c r="B16" s="15"/>
      <c r="C16" s="10"/>
      <c r="D16" s="10"/>
      <c r="E16" s="10"/>
      <c r="F16" s="1017" t="s">
        <v>690</v>
      </c>
      <c r="G16" s="1018"/>
      <c r="H16" s="1018"/>
      <c r="I16" s="1019"/>
      <c r="J16" s="1019"/>
      <c r="K16" s="1019"/>
      <c r="L16" s="1019"/>
      <c r="M16" s="1019"/>
      <c r="N16" s="1171">
        <v>24935400</v>
      </c>
      <c r="O16" s="1172"/>
      <c r="P16" s="12"/>
      <c r="Q16" s="12"/>
      <c r="R16" s="16" t="s">
        <v>23</v>
      </c>
      <c r="S16" s="16"/>
      <c r="T16" s="16"/>
      <c r="U16" s="16"/>
      <c r="V16" s="17"/>
      <c r="W16" s="17"/>
      <c r="X16" s="17"/>
      <c r="Y16" s="17"/>
      <c r="Z16" s="17"/>
      <c r="AA16" s="1164">
        <v>0</v>
      </c>
      <c r="AB16" s="1165"/>
    </row>
    <row r="17" spans="2:28" s="7" customFormat="1" ht="14.65" customHeight="1" x14ac:dyDescent="0.15">
      <c r="B17" s="15"/>
      <c r="C17" s="10"/>
      <c r="D17" s="10"/>
      <c r="E17" s="10"/>
      <c r="F17" s="1017" t="s">
        <v>691</v>
      </c>
      <c r="G17" s="1018"/>
      <c r="H17" s="1018"/>
      <c r="I17" s="1019"/>
      <c r="J17" s="1019"/>
      <c r="K17" s="1019"/>
      <c r="L17" s="1019"/>
      <c r="M17" s="1019"/>
      <c r="N17" s="1171">
        <v>-24935398</v>
      </c>
      <c r="O17" s="1172"/>
      <c r="P17" s="20"/>
      <c r="Q17" s="12"/>
      <c r="R17" s="16" t="s">
        <v>24</v>
      </c>
      <c r="S17" s="16"/>
      <c r="T17" s="16"/>
      <c r="U17" s="16"/>
      <c r="V17" s="17"/>
      <c r="W17" s="17"/>
      <c r="X17" s="17"/>
      <c r="Y17" s="17"/>
      <c r="Z17" s="17"/>
      <c r="AA17" s="1164">
        <v>0</v>
      </c>
      <c r="AB17" s="1165"/>
    </row>
    <row r="18" spans="2:28" s="7" customFormat="1" ht="14.65" customHeight="1" x14ac:dyDescent="0.15">
      <c r="B18" s="15"/>
      <c r="C18" s="10"/>
      <c r="D18" s="10"/>
      <c r="E18" s="10"/>
      <c r="F18" s="10" t="s">
        <v>25</v>
      </c>
      <c r="G18" s="18"/>
      <c r="H18" s="18"/>
      <c r="I18" s="19"/>
      <c r="J18" s="19"/>
      <c r="K18" s="19"/>
      <c r="L18" s="19"/>
      <c r="M18" s="19"/>
      <c r="N18" s="1162">
        <v>0</v>
      </c>
      <c r="O18" s="1163"/>
      <c r="P18" s="20"/>
      <c r="Q18" s="12"/>
      <c r="R18" s="16" t="s">
        <v>26</v>
      </c>
      <c r="S18" s="16"/>
      <c r="T18" s="16"/>
      <c r="U18" s="16"/>
      <c r="V18" s="17"/>
      <c r="W18" s="17"/>
      <c r="X18" s="17"/>
      <c r="Y18" s="17"/>
      <c r="Z18" s="17"/>
      <c r="AA18" s="1164">
        <v>0</v>
      </c>
      <c r="AB18" s="1165"/>
    </row>
    <row r="19" spans="2:28" s="7" customFormat="1" ht="14.65" customHeight="1" x14ac:dyDescent="0.15">
      <c r="B19" s="15"/>
      <c r="C19" s="10"/>
      <c r="D19" s="10"/>
      <c r="E19" s="10"/>
      <c r="F19" s="10" t="s">
        <v>251</v>
      </c>
      <c r="G19" s="18"/>
      <c r="H19" s="18"/>
      <c r="I19" s="19"/>
      <c r="J19" s="19"/>
      <c r="K19" s="19"/>
      <c r="L19" s="19"/>
      <c r="M19" s="19"/>
      <c r="N19" s="1162">
        <v>0</v>
      </c>
      <c r="O19" s="1163"/>
      <c r="P19" s="12"/>
      <c r="Q19" s="12"/>
      <c r="R19" s="10" t="s">
        <v>27</v>
      </c>
      <c r="S19" s="10"/>
      <c r="T19" s="10"/>
      <c r="U19" s="10"/>
      <c r="V19" s="9"/>
      <c r="W19" s="9"/>
      <c r="X19" s="9"/>
      <c r="Y19" s="9"/>
      <c r="Z19" s="9"/>
      <c r="AA19" s="1164">
        <v>167550231</v>
      </c>
      <c r="AB19" s="1165"/>
    </row>
    <row r="20" spans="2:28" s="7" customFormat="1" ht="14.65" customHeight="1" x14ac:dyDescent="0.15">
      <c r="B20" s="15"/>
      <c r="C20" s="10"/>
      <c r="D20" s="10"/>
      <c r="E20" s="10"/>
      <c r="F20" s="10" t="s">
        <v>28</v>
      </c>
      <c r="G20" s="18"/>
      <c r="H20" s="18"/>
      <c r="I20" s="19"/>
      <c r="J20" s="19"/>
      <c r="K20" s="19"/>
      <c r="L20" s="19"/>
      <c r="M20" s="19"/>
      <c r="N20" s="1162">
        <v>0</v>
      </c>
      <c r="O20" s="1163"/>
      <c r="P20" s="12"/>
      <c r="Q20" s="12"/>
      <c r="R20" s="21" t="s">
        <v>760</v>
      </c>
      <c r="S20" s="12"/>
      <c r="T20" s="12"/>
      <c r="U20" s="12"/>
      <c r="V20" s="14"/>
      <c r="W20" s="14"/>
      <c r="X20" s="14"/>
      <c r="Y20" s="14"/>
      <c r="Z20" s="14"/>
      <c r="AA20" s="1164">
        <v>58170993</v>
      </c>
      <c r="AB20" s="1165"/>
    </row>
    <row r="21" spans="2:28" s="7" customFormat="1" ht="14.65" customHeight="1" x14ac:dyDescent="0.15">
      <c r="B21" s="15"/>
      <c r="C21" s="10"/>
      <c r="D21" s="10"/>
      <c r="E21" s="10"/>
      <c r="F21" s="10" t="s">
        <v>29</v>
      </c>
      <c r="G21" s="18"/>
      <c r="H21" s="18"/>
      <c r="I21" s="19"/>
      <c r="J21" s="19"/>
      <c r="K21" s="19"/>
      <c r="L21" s="19"/>
      <c r="M21" s="19"/>
      <c r="N21" s="1162">
        <v>0</v>
      </c>
      <c r="O21" s="1163"/>
      <c r="P21" s="12"/>
      <c r="Q21" s="12"/>
      <c r="R21" s="12" t="s">
        <v>17</v>
      </c>
      <c r="S21" s="12"/>
      <c r="T21" s="12"/>
      <c r="U21" s="12"/>
      <c r="V21" s="14"/>
      <c r="W21" s="14"/>
      <c r="X21" s="14"/>
      <c r="Y21" s="14"/>
      <c r="Z21" s="14"/>
      <c r="AA21" s="1164">
        <v>111197736</v>
      </c>
      <c r="AB21" s="1165"/>
    </row>
    <row r="22" spans="2:28" s="7" customFormat="1" ht="14.65" customHeight="1" x14ac:dyDescent="0.15">
      <c r="B22" s="15"/>
      <c r="C22" s="10"/>
      <c r="D22" s="10"/>
      <c r="E22" s="10"/>
      <c r="F22" s="10" t="s">
        <v>252</v>
      </c>
      <c r="G22" s="10"/>
      <c r="H22" s="10"/>
      <c r="I22" s="9"/>
      <c r="J22" s="9"/>
      <c r="K22" s="9"/>
      <c r="L22" s="9"/>
      <c r="M22" s="9"/>
      <c r="N22" s="1162">
        <v>0</v>
      </c>
      <c r="O22" s="1163"/>
      <c r="P22" s="1173" t="s">
        <v>30</v>
      </c>
      <c r="Q22" s="1174"/>
      <c r="R22" s="1174"/>
      <c r="S22" s="1174"/>
      <c r="T22" s="1174"/>
      <c r="U22" s="1174"/>
      <c r="V22" s="1174"/>
      <c r="W22" s="1174"/>
      <c r="X22" s="1174"/>
      <c r="Y22" s="1174"/>
      <c r="Z22" s="1174"/>
      <c r="AA22" s="1175">
        <v>26169076223</v>
      </c>
      <c r="AB22" s="1176"/>
    </row>
    <row r="23" spans="2:28" s="7" customFormat="1" ht="14.65" customHeight="1" x14ac:dyDescent="0.15">
      <c r="B23" s="15"/>
      <c r="C23" s="10"/>
      <c r="D23" s="10"/>
      <c r="E23" s="10"/>
      <c r="F23" s="10" t="s">
        <v>31</v>
      </c>
      <c r="G23" s="10"/>
      <c r="H23" s="10"/>
      <c r="I23" s="9"/>
      <c r="J23" s="9"/>
      <c r="K23" s="9"/>
      <c r="L23" s="9"/>
      <c r="M23" s="9"/>
      <c r="N23" s="1162">
        <v>0</v>
      </c>
      <c r="O23" s="1163"/>
      <c r="P23" s="12" t="s">
        <v>32</v>
      </c>
      <c r="Q23" s="22"/>
      <c r="R23" s="22"/>
      <c r="S23" s="22"/>
      <c r="T23" s="22"/>
      <c r="U23" s="22"/>
      <c r="V23" s="22"/>
      <c r="W23" s="22"/>
      <c r="X23" s="22"/>
      <c r="Y23" s="22"/>
      <c r="Z23" s="22"/>
      <c r="AA23" s="835"/>
      <c r="AB23" s="836"/>
    </row>
    <row r="24" spans="2:28" s="7" customFormat="1" ht="14.65" customHeight="1" x14ac:dyDescent="0.15">
      <c r="B24" s="15"/>
      <c r="C24" s="10"/>
      <c r="D24" s="10"/>
      <c r="E24" s="10"/>
      <c r="F24" s="10" t="s">
        <v>33</v>
      </c>
      <c r="G24" s="10"/>
      <c r="H24" s="10"/>
      <c r="I24" s="9"/>
      <c r="J24" s="9"/>
      <c r="K24" s="9"/>
      <c r="L24" s="9"/>
      <c r="M24" s="9"/>
      <c r="N24" s="1162">
        <v>0</v>
      </c>
      <c r="O24" s="1163"/>
      <c r="P24" s="12"/>
      <c r="Q24" s="16" t="s">
        <v>34</v>
      </c>
      <c r="R24" s="23"/>
      <c r="S24" s="23"/>
      <c r="T24" s="23"/>
      <c r="U24" s="23"/>
      <c r="V24" s="24"/>
      <c r="W24" s="24"/>
      <c r="X24" s="24"/>
      <c r="Y24" s="24"/>
      <c r="Z24" s="24"/>
      <c r="AA24" s="1164">
        <v>66379697810</v>
      </c>
      <c r="AB24" s="1165"/>
    </row>
    <row r="25" spans="2:28" s="7" customFormat="1" ht="14.65" customHeight="1" x14ac:dyDescent="0.15">
      <c r="B25" s="15"/>
      <c r="C25" s="10"/>
      <c r="D25" s="10"/>
      <c r="E25" s="10" t="s">
        <v>35</v>
      </c>
      <c r="F25" s="10"/>
      <c r="G25" s="10"/>
      <c r="H25" s="10"/>
      <c r="I25" s="9"/>
      <c r="J25" s="9"/>
      <c r="K25" s="9"/>
      <c r="L25" s="9"/>
      <c r="M25" s="9"/>
      <c r="N25" s="1162">
        <v>32219586814</v>
      </c>
      <c r="O25" s="1163"/>
      <c r="P25" s="12"/>
      <c r="Q25" s="14" t="s">
        <v>36</v>
      </c>
      <c r="R25" s="23"/>
      <c r="S25" s="23"/>
      <c r="T25" s="23"/>
      <c r="U25" s="23"/>
      <c r="V25" s="24"/>
      <c r="W25" s="24"/>
      <c r="X25" s="24"/>
      <c r="Y25" s="24"/>
      <c r="Z25" s="24"/>
      <c r="AA25" s="1162">
        <v>-25105223936</v>
      </c>
      <c r="AB25" s="1163"/>
    </row>
    <row r="26" spans="2:28" s="7" customFormat="1" ht="14.65" customHeight="1" x14ac:dyDescent="0.15">
      <c r="B26" s="15"/>
      <c r="C26" s="10"/>
      <c r="D26" s="10"/>
      <c r="E26" s="10"/>
      <c r="F26" s="10" t="s">
        <v>37</v>
      </c>
      <c r="G26" s="10"/>
      <c r="H26" s="10"/>
      <c r="I26" s="9"/>
      <c r="J26" s="9"/>
      <c r="K26" s="9"/>
      <c r="L26" s="9"/>
      <c r="M26" s="9"/>
      <c r="N26" s="1162">
        <v>2515717435</v>
      </c>
      <c r="O26" s="1163"/>
      <c r="P26" s="282"/>
      <c r="Q26" s="14"/>
      <c r="R26" s="14"/>
      <c r="S26" s="14"/>
      <c r="T26" s="14"/>
      <c r="U26" s="14"/>
      <c r="V26" s="14"/>
      <c r="W26" s="14"/>
      <c r="X26" s="14"/>
      <c r="Y26" s="14"/>
      <c r="Z26" s="283"/>
      <c r="AA26" s="1164"/>
      <c r="AB26" s="1165"/>
    </row>
    <row r="27" spans="2:28" s="7" customFormat="1" ht="14.65" customHeight="1" x14ac:dyDescent="0.15">
      <c r="B27" s="15"/>
      <c r="C27" s="10"/>
      <c r="D27" s="10"/>
      <c r="E27" s="10"/>
      <c r="F27" s="1017" t="s">
        <v>16</v>
      </c>
      <c r="G27" s="1017"/>
      <c r="H27" s="1017"/>
      <c r="I27" s="20"/>
      <c r="J27" s="20"/>
      <c r="K27" s="20"/>
      <c r="L27" s="20"/>
      <c r="M27" s="20"/>
      <c r="N27" s="1171">
        <v>174722804</v>
      </c>
      <c r="O27" s="1172"/>
      <c r="P27" s="25"/>
      <c r="Q27" s="25"/>
      <c r="R27" s="25"/>
      <c r="S27" s="25"/>
      <c r="T27" s="25"/>
      <c r="U27" s="25"/>
      <c r="V27" s="25"/>
      <c r="W27" s="25"/>
      <c r="X27" s="25"/>
      <c r="Y27" s="25"/>
      <c r="Z27" s="25"/>
      <c r="AA27" s="1164"/>
      <c r="AB27" s="1165"/>
    </row>
    <row r="28" spans="2:28" s="7" customFormat="1" ht="14.65" customHeight="1" x14ac:dyDescent="0.15">
      <c r="B28" s="15"/>
      <c r="C28" s="10"/>
      <c r="D28" s="10"/>
      <c r="E28" s="10"/>
      <c r="F28" s="1017" t="s">
        <v>18</v>
      </c>
      <c r="G28" s="1017"/>
      <c r="H28" s="1017"/>
      <c r="I28" s="20"/>
      <c r="J28" s="20"/>
      <c r="K28" s="20"/>
      <c r="L28" s="20"/>
      <c r="M28" s="20"/>
      <c r="N28" s="1171">
        <v>-103785336</v>
      </c>
      <c r="O28" s="1172"/>
      <c r="P28" s="25"/>
      <c r="Q28" s="25"/>
      <c r="R28" s="25"/>
      <c r="S28" s="25"/>
      <c r="T28" s="25"/>
      <c r="U28" s="25"/>
      <c r="V28" s="25"/>
      <c r="W28" s="25"/>
      <c r="X28" s="25"/>
      <c r="Y28" s="25"/>
      <c r="Z28" s="25"/>
      <c r="AA28" s="1164"/>
      <c r="AB28" s="1165"/>
    </row>
    <row r="29" spans="2:28" s="7" customFormat="1" ht="14.65" customHeight="1" x14ac:dyDescent="0.15">
      <c r="B29" s="15"/>
      <c r="C29" s="10"/>
      <c r="D29" s="10"/>
      <c r="E29" s="10"/>
      <c r="F29" s="1017" t="s">
        <v>38</v>
      </c>
      <c r="G29" s="1017"/>
      <c r="H29" s="1017"/>
      <c r="I29" s="20"/>
      <c r="J29" s="20"/>
      <c r="K29" s="20"/>
      <c r="L29" s="20"/>
      <c r="M29" s="20"/>
      <c r="N29" s="1171">
        <v>95063006549</v>
      </c>
      <c r="O29" s="1172"/>
      <c r="P29" s="25"/>
      <c r="Q29" s="25"/>
      <c r="R29" s="25"/>
      <c r="S29" s="25"/>
      <c r="T29" s="25"/>
      <c r="U29" s="25"/>
      <c r="V29" s="25"/>
      <c r="W29" s="25"/>
      <c r="X29" s="25"/>
      <c r="Y29" s="25"/>
      <c r="Z29" s="25"/>
      <c r="AA29" s="1164"/>
      <c r="AB29" s="1165"/>
    </row>
    <row r="30" spans="2:28" s="7" customFormat="1" ht="14.65" customHeight="1" x14ac:dyDescent="0.15">
      <c r="B30" s="15"/>
      <c r="C30" s="10"/>
      <c r="D30" s="10"/>
      <c r="E30" s="10"/>
      <c r="F30" s="1017" t="s">
        <v>21</v>
      </c>
      <c r="G30" s="1017"/>
      <c r="H30" s="1017"/>
      <c r="I30" s="20"/>
      <c r="J30" s="20"/>
      <c r="K30" s="20"/>
      <c r="L30" s="20"/>
      <c r="M30" s="20"/>
      <c r="N30" s="1171">
        <v>-65430074638</v>
      </c>
      <c r="O30" s="1172"/>
      <c r="P30" s="25"/>
      <c r="Q30" s="25"/>
      <c r="R30" s="25"/>
      <c r="S30" s="25"/>
      <c r="T30" s="25"/>
      <c r="U30" s="25"/>
      <c r="V30" s="25"/>
      <c r="W30" s="25"/>
      <c r="X30" s="25"/>
      <c r="Y30" s="25"/>
      <c r="Z30" s="25"/>
      <c r="AA30" s="1164"/>
      <c r="AB30" s="1165"/>
    </row>
    <row r="31" spans="2:28" s="7" customFormat="1" ht="14.65" customHeight="1" x14ac:dyDescent="0.15">
      <c r="B31" s="15"/>
      <c r="C31" s="10"/>
      <c r="D31" s="10"/>
      <c r="E31" s="10"/>
      <c r="F31" s="10" t="s">
        <v>39</v>
      </c>
      <c r="G31" s="10"/>
      <c r="H31" s="10"/>
      <c r="I31" s="9"/>
      <c r="J31" s="9"/>
      <c r="K31" s="9"/>
      <c r="L31" s="9"/>
      <c r="M31" s="9"/>
      <c r="N31" s="1162">
        <v>0</v>
      </c>
      <c r="O31" s="1163"/>
      <c r="P31" s="25"/>
      <c r="Q31" s="25"/>
      <c r="R31" s="25"/>
      <c r="S31" s="25"/>
      <c r="T31" s="25"/>
      <c r="U31" s="25"/>
      <c r="V31" s="25"/>
      <c r="W31" s="25"/>
      <c r="X31" s="25"/>
      <c r="Y31" s="25"/>
      <c r="Z31" s="25"/>
      <c r="AA31" s="1164"/>
      <c r="AB31" s="1165"/>
    </row>
    <row r="32" spans="2:28" s="7" customFormat="1" ht="14.65" customHeight="1" x14ac:dyDescent="0.15">
      <c r="B32" s="15"/>
      <c r="C32" s="10"/>
      <c r="D32" s="10"/>
      <c r="E32" s="10"/>
      <c r="F32" s="10" t="s">
        <v>31</v>
      </c>
      <c r="G32" s="10"/>
      <c r="H32" s="10"/>
      <c r="I32" s="9"/>
      <c r="J32" s="9"/>
      <c r="K32" s="9"/>
      <c r="L32" s="9"/>
      <c r="M32" s="9"/>
      <c r="N32" s="1162">
        <v>0</v>
      </c>
      <c r="O32" s="1163"/>
      <c r="P32" s="25"/>
      <c r="Q32" s="25"/>
      <c r="R32" s="25"/>
      <c r="S32" s="25"/>
      <c r="T32" s="25"/>
      <c r="U32" s="25"/>
      <c r="V32" s="25"/>
      <c r="W32" s="25"/>
      <c r="X32" s="25"/>
      <c r="Y32" s="25"/>
      <c r="Z32" s="25"/>
      <c r="AA32" s="1164"/>
      <c r="AB32" s="1165"/>
    </row>
    <row r="33" spans="2:28" s="7" customFormat="1" ht="14.65" customHeight="1" x14ac:dyDescent="0.15">
      <c r="B33" s="15"/>
      <c r="C33" s="10"/>
      <c r="D33" s="10"/>
      <c r="E33" s="10"/>
      <c r="F33" s="10" t="s">
        <v>33</v>
      </c>
      <c r="G33" s="10"/>
      <c r="H33" s="10"/>
      <c r="I33" s="9"/>
      <c r="J33" s="9"/>
      <c r="K33" s="9"/>
      <c r="L33" s="9"/>
      <c r="M33" s="9"/>
      <c r="N33" s="1162">
        <v>0</v>
      </c>
      <c r="O33" s="1163"/>
      <c r="P33" s="25"/>
      <c r="Q33" s="25"/>
      <c r="R33" s="25"/>
      <c r="S33" s="25"/>
      <c r="T33" s="25"/>
      <c r="U33" s="25"/>
      <c r="V33" s="25"/>
      <c r="W33" s="25"/>
      <c r="X33" s="25"/>
      <c r="Y33" s="25"/>
      <c r="Z33" s="25"/>
      <c r="AA33" s="1164"/>
      <c r="AB33" s="1165"/>
    </row>
    <row r="34" spans="2:28" s="7" customFormat="1" ht="14.65" customHeight="1" x14ac:dyDescent="0.15">
      <c r="B34" s="15"/>
      <c r="C34" s="10"/>
      <c r="D34" s="10"/>
      <c r="E34" s="10" t="s">
        <v>40</v>
      </c>
      <c r="F34" s="26"/>
      <c r="G34" s="26"/>
      <c r="H34" s="26"/>
      <c r="I34" s="27"/>
      <c r="J34" s="27"/>
      <c r="K34" s="27"/>
      <c r="L34" s="27"/>
      <c r="M34" s="27"/>
      <c r="N34" s="1162">
        <v>2166475188</v>
      </c>
      <c r="O34" s="1163"/>
      <c r="P34" s="25"/>
      <c r="Q34" s="25"/>
      <c r="R34" s="25"/>
      <c r="S34" s="25"/>
      <c r="T34" s="25"/>
      <c r="U34" s="25"/>
      <c r="V34" s="25"/>
      <c r="W34" s="25"/>
      <c r="X34" s="25"/>
      <c r="Y34" s="25"/>
      <c r="Z34" s="25"/>
      <c r="AA34" s="1164"/>
      <c r="AB34" s="1165"/>
    </row>
    <row r="35" spans="2:28" s="7" customFormat="1" ht="14.65" customHeight="1" x14ac:dyDescent="0.15">
      <c r="B35" s="15"/>
      <c r="C35" s="10"/>
      <c r="D35" s="10"/>
      <c r="E35" s="10" t="s">
        <v>41</v>
      </c>
      <c r="F35" s="26"/>
      <c r="G35" s="26"/>
      <c r="H35" s="26"/>
      <c r="I35" s="27"/>
      <c r="J35" s="27"/>
      <c r="K35" s="27"/>
      <c r="L35" s="27"/>
      <c r="M35" s="27"/>
      <c r="N35" s="1162">
        <v>-1126571462</v>
      </c>
      <c r="O35" s="1163"/>
      <c r="P35" s="25"/>
      <c r="Q35" s="25"/>
      <c r="R35" s="25"/>
      <c r="S35" s="25"/>
      <c r="T35" s="25"/>
      <c r="U35" s="25"/>
      <c r="V35" s="25"/>
      <c r="W35" s="25"/>
      <c r="X35" s="25"/>
      <c r="Y35" s="25"/>
      <c r="Z35" s="25"/>
      <c r="AA35" s="1164"/>
      <c r="AB35" s="1165"/>
    </row>
    <row r="36" spans="2:28" s="7" customFormat="1" ht="14.65" customHeight="1" x14ac:dyDescent="0.15">
      <c r="B36" s="15"/>
      <c r="C36" s="10"/>
      <c r="D36" s="10" t="s">
        <v>42</v>
      </c>
      <c r="E36" s="10"/>
      <c r="F36" s="26"/>
      <c r="G36" s="26"/>
      <c r="H36" s="26"/>
      <c r="I36" s="27"/>
      <c r="J36" s="27"/>
      <c r="K36" s="27"/>
      <c r="L36" s="27"/>
      <c r="M36" s="27"/>
      <c r="N36" s="1162">
        <v>516854124</v>
      </c>
      <c r="O36" s="1163"/>
      <c r="P36" s="25"/>
      <c r="Q36" s="25"/>
      <c r="R36" s="25"/>
      <c r="S36" s="25"/>
      <c r="T36" s="25"/>
      <c r="U36" s="25"/>
      <c r="V36" s="25"/>
      <c r="W36" s="25"/>
      <c r="X36" s="25"/>
      <c r="Y36" s="25"/>
      <c r="Z36" s="25"/>
      <c r="AA36" s="1164"/>
      <c r="AB36" s="1165"/>
    </row>
    <row r="37" spans="2:28" s="7" customFormat="1" ht="14.65" customHeight="1" x14ac:dyDescent="0.15">
      <c r="B37" s="15"/>
      <c r="C37" s="10"/>
      <c r="D37" s="10"/>
      <c r="E37" s="10" t="s">
        <v>43</v>
      </c>
      <c r="F37" s="10"/>
      <c r="G37" s="10"/>
      <c r="H37" s="10"/>
      <c r="I37" s="9"/>
      <c r="J37" s="9"/>
      <c r="K37" s="9"/>
      <c r="L37" s="9"/>
      <c r="M37" s="9"/>
      <c r="N37" s="1162">
        <v>516854124</v>
      </c>
      <c r="O37" s="1163"/>
      <c r="P37" s="25"/>
      <c r="Q37" s="25"/>
      <c r="R37" s="25"/>
      <c r="S37" s="25"/>
      <c r="T37" s="25"/>
      <c r="U37" s="25"/>
      <c r="V37" s="25"/>
      <c r="W37" s="25"/>
      <c r="X37" s="25"/>
      <c r="Y37" s="25"/>
      <c r="Z37" s="25"/>
      <c r="AA37" s="1164"/>
      <c r="AB37" s="1165"/>
    </row>
    <row r="38" spans="2:28" s="7" customFormat="1" ht="14.65" customHeight="1" x14ac:dyDescent="0.15">
      <c r="B38" s="15"/>
      <c r="C38" s="10"/>
      <c r="D38" s="10"/>
      <c r="E38" s="10" t="s">
        <v>252</v>
      </c>
      <c r="F38" s="10"/>
      <c r="G38" s="10"/>
      <c r="H38" s="10"/>
      <c r="I38" s="9"/>
      <c r="J38" s="9"/>
      <c r="K38" s="9"/>
      <c r="L38" s="9"/>
      <c r="M38" s="9"/>
      <c r="N38" s="1162">
        <v>0</v>
      </c>
      <c r="O38" s="1163"/>
      <c r="P38" s="25"/>
      <c r="Q38" s="25"/>
      <c r="R38" s="25"/>
      <c r="S38" s="25"/>
      <c r="T38" s="25"/>
      <c r="U38" s="25"/>
      <c r="V38" s="25"/>
      <c r="W38" s="25"/>
      <c r="X38" s="25"/>
      <c r="Y38" s="25"/>
      <c r="Z38" s="25"/>
      <c r="AA38" s="1164"/>
      <c r="AB38" s="1165"/>
    </row>
    <row r="39" spans="2:28" s="7" customFormat="1" ht="14.65" customHeight="1" x14ac:dyDescent="0.15">
      <c r="B39" s="15"/>
      <c r="C39" s="10"/>
      <c r="D39" s="10" t="s">
        <v>44</v>
      </c>
      <c r="E39" s="10"/>
      <c r="F39" s="10"/>
      <c r="G39" s="10"/>
      <c r="H39" s="10"/>
      <c r="I39" s="10"/>
      <c r="J39" s="9"/>
      <c r="K39" s="9"/>
      <c r="L39" s="9"/>
      <c r="M39" s="9"/>
      <c r="N39" s="1162">
        <v>2960545950</v>
      </c>
      <c r="O39" s="1163"/>
      <c r="P39" s="25"/>
      <c r="Q39" s="25"/>
      <c r="R39" s="25"/>
      <c r="S39" s="25"/>
      <c r="T39" s="25"/>
      <c r="U39" s="25"/>
      <c r="V39" s="25"/>
      <c r="W39" s="25"/>
      <c r="X39" s="25"/>
      <c r="Y39" s="25"/>
      <c r="Z39" s="25"/>
      <c r="AA39" s="1164"/>
      <c r="AB39" s="1165"/>
    </row>
    <row r="40" spans="2:28" s="7" customFormat="1" ht="14.65" customHeight="1" x14ac:dyDescent="0.15">
      <c r="B40" s="15"/>
      <c r="C40" s="10"/>
      <c r="D40" s="10"/>
      <c r="E40" s="10" t="s">
        <v>45</v>
      </c>
      <c r="F40" s="10"/>
      <c r="G40" s="10"/>
      <c r="H40" s="10"/>
      <c r="I40" s="10"/>
      <c r="J40" s="9"/>
      <c r="K40" s="9"/>
      <c r="L40" s="9"/>
      <c r="M40" s="9"/>
      <c r="N40" s="1162">
        <v>1010577895</v>
      </c>
      <c r="O40" s="1163"/>
      <c r="P40" s="25"/>
      <c r="Q40" s="25"/>
      <c r="R40" s="25"/>
      <c r="S40" s="25"/>
      <c r="T40" s="25"/>
      <c r="U40" s="25"/>
      <c r="V40" s="25"/>
      <c r="W40" s="25"/>
      <c r="X40" s="25"/>
      <c r="Y40" s="25"/>
      <c r="Z40" s="25"/>
      <c r="AA40" s="1164"/>
      <c r="AB40" s="1165"/>
    </row>
    <row r="41" spans="2:28" s="7" customFormat="1" ht="14.65" customHeight="1" x14ac:dyDescent="0.15">
      <c r="B41" s="15"/>
      <c r="C41" s="10"/>
      <c r="D41" s="10"/>
      <c r="E41" s="10"/>
      <c r="F41" s="16" t="s">
        <v>46</v>
      </c>
      <c r="G41" s="10"/>
      <c r="H41" s="10"/>
      <c r="I41" s="10"/>
      <c r="J41" s="9"/>
      <c r="K41" s="9"/>
      <c r="L41" s="9"/>
      <c r="M41" s="9"/>
      <c r="N41" s="1162">
        <v>0</v>
      </c>
      <c r="O41" s="1163"/>
      <c r="P41" s="25"/>
      <c r="Q41" s="25"/>
      <c r="R41" s="25"/>
      <c r="S41" s="25"/>
      <c r="T41" s="25"/>
      <c r="U41" s="25"/>
      <c r="V41" s="25"/>
      <c r="W41" s="25"/>
      <c r="X41" s="25"/>
      <c r="Y41" s="25"/>
      <c r="Z41" s="25"/>
      <c r="AA41" s="1164"/>
      <c r="AB41" s="1165"/>
    </row>
    <row r="42" spans="2:28" s="7" customFormat="1" ht="14.65" customHeight="1" x14ac:dyDescent="0.15">
      <c r="B42" s="15"/>
      <c r="C42" s="10"/>
      <c r="D42" s="10"/>
      <c r="E42" s="10"/>
      <c r="F42" s="16" t="s">
        <v>47</v>
      </c>
      <c r="G42" s="10"/>
      <c r="H42" s="10"/>
      <c r="I42" s="10"/>
      <c r="J42" s="9"/>
      <c r="K42" s="9"/>
      <c r="L42" s="9"/>
      <c r="M42" s="9"/>
      <c r="N42" s="1162">
        <v>264520750</v>
      </c>
      <c r="O42" s="1163"/>
      <c r="P42" s="25"/>
      <c r="Q42" s="25"/>
      <c r="R42" s="25"/>
      <c r="S42" s="25"/>
      <c r="T42" s="25"/>
      <c r="U42" s="25"/>
      <c r="V42" s="25"/>
      <c r="W42" s="25"/>
      <c r="X42" s="25"/>
      <c r="Y42" s="25"/>
      <c r="Z42" s="25"/>
      <c r="AA42" s="1164"/>
      <c r="AB42" s="1165"/>
    </row>
    <row r="43" spans="2:28" s="7" customFormat="1" ht="14.65" customHeight="1" x14ac:dyDescent="0.15">
      <c r="B43" s="15"/>
      <c r="C43" s="10"/>
      <c r="D43" s="10"/>
      <c r="E43" s="10"/>
      <c r="F43" s="16" t="s">
        <v>17</v>
      </c>
      <c r="G43" s="10"/>
      <c r="H43" s="10"/>
      <c r="I43" s="10"/>
      <c r="J43" s="9"/>
      <c r="K43" s="9"/>
      <c r="L43" s="9"/>
      <c r="M43" s="9"/>
      <c r="N43" s="1162">
        <v>746057145</v>
      </c>
      <c r="O43" s="1163"/>
      <c r="P43" s="25"/>
      <c r="Q43" s="25"/>
      <c r="R43" s="25"/>
      <c r="S43" s="25"/>
      <c r="T43" s="25"/>
      <c r="U43" s="25"/>
      <c r="V43" s="25"/>
      <c r="W43" s="25"/>
      <c r="X43" s="25"/>
      <c r="Y43" s="25"/>
      <c r="Z43" s="25"/>
      <c r="AA43" s="835"/>
      <c r="AB43" s="836"/>
    </row>
    <row r="44" spans="2:28" s="7" customFormat="1" ht="14.65" customHeight="1" x14ac:dyDescent="0.15">
      <c r="B44" s="15"/>
      <c r="C44" s="10"/>
      <c r="D44" s="10"/>
      <c r="E44" s="10" t="s">
        <v>692</v>
      </c>
      <c r="F44" s="10"/>
      <c r="G44" s="10"/>
      <c r="H44" s="10"/>
      <c r="I44" s="9"/>
      <c r="J44" s="9"/>
      <c r="K44" s="9"/>
      <c r="L44" s="9"/>
      <c r="M44" s="9"/>
      <c r="N44" s="1162">
        <v>0</v>
      </c>
      <c r="O44" s="1163"/>
      <c r="P44" s="25"/>
      <c r="Q44" s="25"/>
      <c r="R44" s="25"/>
      <c r="S44" s="25"/>
      <c r="T44" s="25"/>
      <c r="U44" s="25"/>
      <c r="V44" s="25"/>
      <c r="W44" s="25"/>
      <c r="X44" s="25"/>
      <c r="Y44" s="25"/>
      <c r="Z44" s="25"/>
      <c r="AA44" s="835"/>
      <c r="AB44" s="836"/>
    </row>
    <row r="45" spans="2:28" s="7" customFormat="1" ht="14.65" customHeight="1" x14ac:dyDescent="0.15">
      <c r="B45" s="15"/>
      <c r="C45" s="10"/>
      <c r="D45" s="10"/>
      <c r="E45" s="10" t="s">
        <v>48</v>
      </c>
      <c r="F45" s="10"/>
      <c r="G45" s="10"/>
      <c r="H45" s="10"/>
      <c r="I45" s="9"/>
      <c r="J45" s="9"/>
      <c r="K45" s="9"/>
      <c r="L45" s="9"/>
      <c r="M45" s="9"/>
      <c r="N45" s="1162">
        <v>955119451</v>
      </c>
      <c r="O45" s="1163"/>
      <c r="P45" s="25"/>
      <c r="Q45" s="25"/>
      <c r="R45" s="25"/>
      <c r="S45" s="25"/>
      <c r="T45" s="25"/>
      <c r="U45" s="25"/>
      <c r="V45" s="25"/>
      <c r="W45" s="25"/>
      <c r="X45" s="25"/>
      <c r="Y45" s="25"/>
      <c r="Z45" s="25"/>
      <c r="AA45" s="835"/>
      <c r="AB45" s="836"/>
    </row>
    <row r="46" spans="2:28" s="7" customFormat="1" ht="14.65" customHeight="1" x14ac:dyDescent="0.15">
      <c r="B46" s="15"/>
      <c r="C46" s="10"/>
      <c r="D46" s="10"/>
      <c r="E46" s="10" t="s">
        <v>49</v>
      </c>
      <c r="F46" s="10"/>
      <c r="G46" s="10"/>
      <c r="H46" s="10"/>
      <c r="I46" s="9"/>
      <c r="J46" s="9"/>
      <c r="K46" s="9"/>
      <c r="L46" s="9"/>
      <c r="M46" s="9"/>
      <c r="N46" s="1162">
        <v>8895820</v>
      </c>
      <c r="O46" s="1163"/>
      <c r="P46" s="25"/>
      <c r="Q46" s="25"/>
      <c r="R46" s="25"/>
      <c r="S46" s="25"/>
      <c r="T46" s="25"/>
      <c r="U46" s="25"/>
      <c r="V46" s="25"/>
      <c r="W46" s="25"/>
      <c r="X46" s="25"/>
      <c r="Y46" s="25"/>
      <c r="Z46" s="25"/>
      <c r="AA46" s="1164"/>
      <c r="AB46" s="1165"/>
    </row>
    <row r="47" spans="2:28" s="7" customFormat="1" ht="14.65" customHeight="1" x14ac:dyDescent="0.15">
      <c r="B47" s="15"/>
      <c r="C47" s="10"/>
      <c r="D47" s="10"/>
      <c r="E47" s="10" t="s">
        <v>50</v>
      </c>
      <c r="F47" s="10"/>
      <c r="G47" s="10"/>
      <c r="H47" s="10"/>
      <c r="I47" s="9"/>
      <c r="J47" s="9"/>
      <c r="K47" s="9"/>
      <c r="L47" s="9"/>
      <c r="M47" s="9"/>
      <c r="N47" s="1162">
        <v>1646979345</v>
      </c>
      <c r="O47" s="1163"/>
      <c r="P47" s="25"/>
      <c r="Q47" s="25"/>
      <c r="R47" s="25"/>
      <c r="S47" s="25"/>
      <c r="T47" s="25"/>
      <c r="U47" s="25"/>
      <c r="V47" s="25"/>
      <c r="W47" s="25"/>
      <c r="X47" s="25"/>
      <c r="Y47" s="25"/>
      <c r="Z47" s="25"/>
      <c r="AA47" s="835"/>
      <c r="AB47" s="836"/>
    </row>
    <row r="48" spans="2:28" s="7" customFormat="1" ht="14.65" customHeight="1" x14ac:dyDescent="0.15">
      <c r="B48" s="15"/>
      <c r="C48" s="10"/>
      <c r="D48" s="10"/>
      <c r="E48" s="10"/>
      <c r="F48" s="16" t="s">
        <v>51</v>
      </c>
      <c r="G48" s="10"/>
      <c r="H48" s="10"/>
      <c r="I48" s="9"/>
      <c r="J48" s="9"/>
      <c r="K48" s="9"/>
      <c r="L48" s="9"/>
      <c r="M48" s="9"/>
      <c r="N48" s="1162">
        <v>0</v>
      </c>
      <c r="O48" s="1163"/>
      <c r="P48" s="25"/>
      <c r="Q48" s="25"/>
      <c r="R48" s="25"/>
      <c r="S48" s="25"/>
      <c r="T48" s="25"/>
      <c r="U48" s="25"/>
      <c r="V48" s="25"/>
      <c r="W48" s="25"/>
      <c r="X48" s="25"/>
      <c r="Y48" s="25"/>
      <c r="Z48" s="25"/>
      <c r="AA48" s="1164"/>
      <c r="AB48" s="1165"/>
    </row>
    <row r="49" spans="2:28" s="7" customFormat="1" ht="14.65" customHeight="1" x14ac:dyDescent="0.15">
      <c r="B49" s="15"/>
      <c r="C49" s="9"/>
      <c r="D49" s="10"/>
      <c r="E49" s="10"/>
      <c r="F49" s="10" t="s">
        <v>39</v>
      </c>
      <c r="G49" s="10"/>
      <c r="H49" s="10"/>
      <c r="I49" s="9"/>
      <c r="J49" s="9"/>
      <c r="K49" s="9"/>
      <c r="L49" s="9"/>
      <c r="M49" s="9"/>
      <c r="N49" s="1162">
        <v>1646979345</v>
      </c>
      <c r="O49" s="1163"/>
      <c r="P49" s="25"/>
      <c r="Q49" s="25"/>
      <c r="R49" s="25"/>
      <c r="S49" s="25"/>
      <c r="T49" s="25"/>
      <c r="U49" s="25"/>
      <c r="V49" s="25"/>
      <c r="W49" s="25"/>
      <c r="X49" s="25"/>
      <c r="Y49" s="25"/>
      <c r="Z49" s="25"/>
      <c r="AA49" s="1164"/>
      <c r="AB49" s="1165"/>
    </row>
    <row r="50" spans="2:28" s="7" customFormat="1" ht="14.65" customHeight="1" x14ac:dyDescent="0.15">
      <c r="B50" s="15"/>
      <c r="C50" s="9"/>
      <c r="D50" s="10"/>
      <c r="E50" s="10" t="s">
        <v>17</v>
      </c>
      <c r="F50" s="10"/>
      <c r="G50" s="10"/>
      <c r="H50" s="10"/>
      <c r="I50" s="9"/>
      <c r="J50" s="9"/>
      <c r="K50" s="9"/>
      <c r="L50" s="9"/>
      <c r="M50" s="9"/>
      <c r="N50" s="1162">
        <v>0</v>
      </c>
      <c r="O50" s="1163"/>
      <c r="P50" s="25"/>
      <c r="Q50" s="25"/>
      <c r="R50" s="25"/>
      <c r="S50" s="25"/>
      <c r="T50" s="25"/>
      <c r="U50" s="25"/>
      <c r="V50" s="25"/>
      <c r="W50" s="25"/>
      <c r="X50" s="25"/>
      <c r="Y50" s="25"/>
      <c r="Z50" s="25"/>
      <c r="AA50" s="1164"/>
      <c r="AB50" s="1165"/>
    </row>
    <row r="51" spans="2:28" s="7" customFormat="1" ht="14.65" customHeight="1" x14ac:dyDescent="0.15">
      <c r="B51" s="15"/>
      <c r="C51" s="9"/>
      <c r="D51" s="10"/>
      <c r="E51" s="16" t="s">
        <v>52</v>
      </c>
      <c r="F51" s="10"/>
      <c r="G51" s="10"/>
      <c r="H51" s="10"/>
      <c r="I51" s="9"/>
      <c r="J51" s="9"/>
      <c r="K51" s="9"/>
      <c r="L51" s="9"/>
      <c r="M51" s="9"/>
      <c r="N51" s="1162">
        <v>-661026561</v>
      </c>
      <c r="O51" s="1163"/>
      <c r="P51" s="25"/>
      <c r="Q51" s="25"/>
      <c r="R51" s="25"/>
      <c r="S51" s="25"/>
      <c r="T51" s="25"/>
      <c r="U51" s="25"/>
      <c r="V51" s="25"/>
      <c r="W51" s="25"/>
      <c r="X51" s="25"/>
      <c r="Y51" s="25"/>
      <c r="Z51" s="25"/>
      <c r="AA51" s="1164"/>
      <c r="AB51" s="1165"/>
    </row>
    <row r="52" spans="2:28" s="7" customFormat="1" ht="14.65" customHeight="1" x14ac:dyDescent="0.15">
      <c r="B52" s="15"/>
      <c r="C52" s="9" t="s">
        <v>53</v>
      </c>
      <c r="D52" s="10"/>
      <c r="E52" s="11"/>
      <c r="F52" s="11"/>
      <c r="G52" s="11"/>
      <c r="H52" s="9"/>
      <c r="I52" s="9"/>
      <c r="J52" s="9"/>
      <c r="K52" s="9"/>
      <c r="L52" s="9"/>
      <c r="M52" s="9"/>
      <c r="N52" s="1162">
        <v>4218125934</v>
      </c>
      <c r="O52" s="1163"/>
      <c r="P52" s="25"/>
      <c r="Q52" s="25"/>
      <c r="R52" s="25"/>
      <c r="S52" s="25"/>
      <c r="T52" s="25"/>
      <c r="U52" s="25"/>
      <c r="V52" s="25"/>
      <c r="W52" s="25"/>
      <c r="X52" s="25"/>
      <c r="Y52" s="25"/>
      <c r="Z52" s="25"/>
      <c r="AA52" s="1164"/>
      <c r="AB52" s="1165"/>
    </row>
    <row r="53" spans="2:28" s="7" customFormat="1" ht="14.65" customHeight="1" x14ac:dyDescent="0.15">
      <c r="B53" s="15"/>
      <c r="C53" s="9"/>
      <c r="D53" s="10" t="s">
        <v>54</v>
      </c>
      <c r="E53" s="11"/>
      <c r="F53" s="11"/>
      <c r="G53" s="11"/>
      <c r="H53" s="9"/>
      <c r="I53" s="9"/>
      <c r="J53" s="9"/>
      <c r="K53" s="9"/>
      <c r="L53" s="9"/>
      <c r="M53" s="9"/>
      <c r="N53" s="1162">
        <v>1043361607</v>
      </c>
      <c r="O53" s="1163"/>
      <c r="P53" s="25"/>
      <c r="Q53" s="25"/>
      <c r="R53" s="25"/>
      <c r="S53" s="25"/>
      <c r="T53" s="25"/>
      <c r="U53" s="25"/>
      <c r="V53" s="25"/>
      <c r="W53" s="25"/>
      <c r="X53" s="25"/>
      <c r="Y53" s="25"/>
      <c r="Z53" s="25"/>
      <c r="AA53" s="835"/>
      <c r="AB53" s="836"/>
    </row>
    <row r="54" spans="2:28" s="7" customFormat="1" ht="14.65" customHeight="1" x14ac:dyDescent="0.15">
      <c r="B54" s="15"/>
      <c r="C54" s="9"/>
      <c r="D54" s="16" t="s">
        <v>55</v>
      </c>
      <c r="E54" s="10"/>
      <c r="F54" s="26"/>
      <c r="G54" s="23"/>
      <c r="H54" s="23"/>
      <c r="I54" s="24"/>
      <c r="J54" s="9"/>
      <c r="K54" s="9"/>
      <c r="L54" s="9"/>
      <c r="M54" s="9"/>
      <c r="N54" s="1162">
        <v>36852855</v>
      </c>
      <c r="O54" s="1163"/>
      <c r="P54" s="25"/>
      <c r="Q54" s="25"/>
      <c r="R54" s="25"/>
      <c r="S54" s="25"/>
      <c r="T54" s="25"/>
      <c r="U54" s="25"/>
      <c r="V54" s="25"/>
      <c r="W54" s="25"/>
      <c r="X54" s="25"/>
      <c r="Y54" s="25"/>
      <c r="Z54" s="25"/>
      <c r="AA54" s="1164"/>
      <c r="AB54" s="1165"/>
    </row>
    <row r="55" spans="2:28" s="7" customFormat="1" ht="14.65" customHeight="1" x14ac:dyDescent="0.15">
      <c r="B55" s="15"/>
      <c r="C55" s="9"/>
      <c r="D55" s="10" t="s">
        <v>56</v>
      </c>
      <c r="E55" s="10"/>
      <c r="F55" s="10"/>
      <c r="G55" s="10"/>
      <c r="H55" s="10"/>
      <c r="I55" s="9"/>
      <c r="J55" s="9"/>
      <c r="K55" s="9"/>
      <c r="L55" s="9"/>
      <c r="M55" s="9"/>
      <c r="N55" s="1162">
        <v>0</v>
      </c>
      <c r="O55" s="1163"/>
      <c r="P55" s="25"/>
      <c r="Q55" s="25"/>
      <c r="R55" s="25"/>
      <c r="S55" s="25"/>
      <c r="T55" s="25"/>
      <c r="U55" s="25"/>
      <c r="V55" s="25"/>
      <c r="W55" s="25"/>
      <c r="X55" s="25"/>
      <c r="Y55" s="25"/>
      <c r="Z55" s="25"/>
      <c r="AA55" s="1164"/>
      <c r="AB55" s="1165"/>
    </row>
    <row r="56" spans="2:28" s="7" customFormat="1" ht="14.65" customHeight="1" x14ac:dyDescent="0.15">
      <c r="B56" s="15"/>
      <c r="C56" s="10"/>
      <c r="D56" s="10" t="s">
        <v>50</v>
      </c>
      <c r="E56" s="10"/>
      <c r="F56" s="26"/>
      <c r="G56" s="23"/>
      <c r="H56" s="23"/>
      <c r="I56" s="24"/>
      <c r="J56" s="24"/>
      <c r="K56" s="24"/>
      <c r="L56" s="24"/>
      <c r="M56" s="24"/>
      <c r="N56" s="1162">
        <v>3154273647</v>
      </c>
      <c r="O56" s="1163"/>
      <c r="P56" s="25"/>
      <c r="Q56" s="25"/>
      <c r="R56" s="25"/>
      <c r="S56" s="25"/>
      <c r="T56" s="25"/>
      <c r="U56" s="25"/>
      <c r="V56" s="25"/>
      <c r="W56" s="25"/>
      <c r="X56" s="25"/>
      <c r="Y56" s="25"/>
      <c r="Z56" s="25"/>
      <c r="AA56" s="1164"/>
      <c r="AB56" s="1165"/>
    </row>
    <row r="57" spans="2:28" s="7" customFormat="1" ht="14.65" customHeight="1" x14ac:dyDescent="0.15">
      <c r="B57" s="15"/>
      <c r="C57" s="10"/>
      <c r="D57" s="10"/>
      <c r="E57" s="10" t="s">
        <v>57</v>
      </c>
      <c r="F57" s="10"/>
      <c r="G57" s="10"/>
      <c r="H57" s="10"/>
      <c r="I57" s="9"/>
      <c r="J57" s="9"/>
      <c r="K57" s="9"/>
      <c r="L57" s="9"/>
      <c r="M57" s="9"/>
      <c r="N57" s="1162">
        <v>3135918499</v>
      </c>
      <c r="O57" s="1163"/>
      <c r="P57" s="25"/>
      <c r="Q57" s="25"/>
      <c r="R57" s="25"/>
      <c r="S57" s="25"/>
      <c r="T57" s="25"/>
      <c r="U57" s="25"/>
      <c r="V57" s="25"/>
      <c r="W57" s="25"/>
      <c r="X57" s="25"/>
      <c r="Y57" s="25"/>
      <c r="Z57" s="25"/>
      <c r="AA57" s="1164"/>
      <c r="AB57" s="1165"/>
    </row>
    <row r="58" spans="2:28" s="7" customFormat="1" ht="14.65" customHeight="1" x14ac:dyDescent="0.15">
      <c r="B58" s="15"/>
      <c r="C58" s="10"/>
      <c r="D58" s="10"/>
      <c r="E58" s="16" t="s">
        <v>51</v>
      </c>
      <c r="F58" s="10"/>
      <c r="G58" s="10"/>
      <c r="H58" s="10"/>
      <c r="I58" s="9"/>
      <c r="J58" s="9"/>
      <c r="K58" s="9"/>
      <c r="L58" s="9"/>
      <c r="M58" s="9"/>
      <c r="N58" s="1162">
        <v>18355148</v>
      </c>
      <c r="O58" s="1163"/>
      <c r="P58" s="25"/>
      <c r="Q58" s="25"/>
      <c r="R58" s="25"/>
      <c r="S58" s="25"/>
      <c r="T58" s="25"/>
      <c r="U58" s="25"/>
      <c r="V58" s="25"/>
      <c r="W58" s="25"/>
      <c r="X58" s="25"/>
      <c r="Y58" s="25"/>
      <c r="Z58" s="25"/>
      <c r="AA58" s="1164"/>
      <c r="AB58" s="1165"/>
    </row>
    <row r="59" spans="2:28" s="7" customFormat="1" ht="14.65" customHeight="1" x14ac:dyDescent="0.15">
      <c r="B59" s="15"/>
      <c r="C59" s="10"/>
      <c r="D59" s="10" t="s">
        <v>58</v>
      </c>
      <c r="E59" s="10"/>
      <c r="F59" s="26"/>
      <c r="G59" s="23"/>
      <c r="H59" s="23"/>
      <c r="I59" s="24"/>
      <c r="J59" s="24"/>
      <c r="K59" s="24"/>
      <c r="L59" s="24"/>
      <c r="M59" s="24"/>
      <c r="N59" s="1162">
        <v>0</v>
      </c>
      <c r="O59" s="1163"/>
      <c r="P59" s="25"/>
      <c r="Q59" s="25"/>
      <c r="R59" s="25"/>
      <c r="S59" s="25"/>
      <c r="T59" s="25"/>
      <c r="U59" s="25"/>
      <c r="V59" s="25"/>
      <c r="W59" s="25"/>
      <c r="X59" s="25"/>
      <c r="Y59" s="25"/>
      <c r="Z59" s="25"/>
      <c r="AA59" s="1164"/>
      <c r="AB59" s="1165"/>
    </row>
    <row r="60" spans="2:28" s="7" customFormat="1" ht="14.65" customHeight="1" x14ac:dyDescent="0.15">
      <c r="B60" s="15"/>
      <c r="C60" s="10"/>
      <c r="D60" s="10" t="s">
        <v>39</v>
      </c>
      <c r="E60" s="10"/>
      <c r="F60" s="10"/>
      <c r="G60" s="10"/>
      <c r="H60" s="10"/>
      <c r="I60" s="9"/>
      <c r="J60" s="9"/>
      <c r="K60" s="9"/>
      <c r="L60" s="9"/>
      <c r="M60" s="9"/>
      <c r="N60" s="1162">
        <v>0</v>
      </c>
      <c r="O60" s="1163"/>
      <c r="P60" s="1166"/>
      <c r="Q60" s="1167"/>
      <c r="R60" s="1167"/>
      <c r="S60" s="1167"/>
      <c r="T60" s="1167"/>
      <c r="U60" s="1167"/>
      <c r="V60" s="1167"/>
      <c r="W60" s="1167"/>
      <c r="X60" s="1167"/>
      <c r="Y60" s="1167"/>
      <c r="Z60" s="1168"/>
      <c r="AA60" s="1169"/>
      <c r="AB60" s="1170"/>
    </row>
    <row r="61" spans="2:28" s="7" customFormat="1" ht="16.5" customHeight="1" thickBot="1" x14ac:dyDescent="0.2">
      <c r="B61" s="15"/>
      <c r="C61" s="10"/>
      <c r="D61" s="16" t="s">
        <v>52</v>
      </c>
      <c r="E61" s="10"/>
      <c r="F61" s="10"/>
      <c r="G61" s="10"/>
      <c r="H61" s="10"/>
      <c r="I61" s="9"/>
      <c r="J61" s="9"/>
      <c r="K61" s="9"/>
      <c r="L61" s="9"/>
      <c r="M61" s="9"/>
      <c r="N61" s="1147">
        <v>-16362175</v>
      </c>
      <c r="O61" s="1148"/>
      <c r="P61" s="1149" t="s">
        <v>59</v>
      </c>
      <c r="Q61" s="1150"/>
      <c r="R61" s="1150"/>
      <c r="S61" s="1150"/>
      <c r="T61" s="1150"/>
      <c r="U61" s="1150"/>
      <c r="V61" s="1150"/>
      <c r="W61" s="1150"/>
      <c r="X61" s="1150"/>
      <c r="Y61" s="1150"/>
      <c r="Z61" s="1151"/>
      <c r="AA61" s="1152">
        <v>41274473874</v>
      </c>
      <c r="AB61" s="1153"/>
    </row>
    <row r="62" spans="2:28" s="7" customFormat="1" ht="14.65" customHeight="1" thickBot="1" x14ac:dyDescent="0.2">
      <c r="B62" s="1154" t="s">
        <v>60</v>
      </c>
      <c r="C62" s="1155"/>
      <c r="D62" s="1155"/>
      <c r="E62" s="1155"/>
      <c r="F62" s="1155"/>
      <c r="G62" s="1155"/>
      <c r="H62" s="1155"/>
      <c r="I62" s="1155"/>
      <c r="J62" s="1155"/>
      <c r="K62" s="1155"/>
      <c r="L62" s="1155"/>
      <c r="M62" s="1156"/>
      <c r="N62" s="1157">
        <v>67443550097</v>
      </c>
      <c r="O62" s="1158"/>
      <c r="P62" s="1159" t="s">
        <v>61</v>
      </c>
      <c r="Q62" s="1160"/>
      <c r="R62" s="1160"/>
      <c r="S62" s="1160"/>
      <c r="T62" s="1160"/>
      <c r="U62" s="1160"/>
      <c r="V62" s="1160"/>
      <c r="W62" s="1160"/>
      <c r="X62" s="1160"/>
      <c r="Y62" s="1160"/>
      <c r="Z62" s="1161"/>
      <c r="AA62" s="1157">
        <v>67443550097</v>
      </c>
      <c r="AB62" s="1158"/>
    </row>
    <row r="63" spans="2:28" s="7" customFormat="1" ht="9.75" customHeight="1" x14ac:dyDescent="0.15">
      <c r="B63" s="28"/>
      <c r="C63" s="28"/>
      <c r="D63" s="28"/>
      <c r="E63" s="28"/>
      <c r="F63" s="28"/>
      <c r="G63" s="28"/>
      <c r="H63" s="28"/>
      <c r="I63" s="28"/>
      <c r="J63" s="28"/>
      <c r="K63" s="28"/>
      <c r="L63" s="28"/>
      <c r="M63" s="28"/>
      <c r="N63" s="28"/>
      <c r="O63" s="28"/>
      <c r="AA63" s="284"/>
      <c r="AB63" s="284"/>
    </row>
    <row r="64" spans="2:28" s="7" customFormat="1" ht="14.65" customHeight="1" x14ac:dyDescent="0.15">
      <c r="B64" s="6"/>
      <c r="C64" s="6"/>
      <c r="D64" s="6"/>
      <c r="E64" s="6"/>
      <c r="F64" s="6"/>
      <c r="G64" s="6"/>
      <c r="H64" s="6"/>
      <c r="I64" s="6"/>
      <c r="J64" s="6"/>
      <c r="K64" s="6"/>
      <c r="L64" s="6"/>
      <c r="M64" s="6"/>
      <c r="N64" s="6"/>
      <c r="O64" s="6"/>
      <c r="AA64" s="28"/>
      <c r="AB64" s="28"/>
    </row>
    <row r="65" spans="1:28" s="7" customFormat="1" ht="5.25" customHeight="1" x14ac:dyDescent="0.15">
      <c r="B65" s="1"/>
      <c r="C65" s="1"/>
      <c r="D65" s="1"/>
      <c r="E65" s="1"/>
      <c r="F65" s="1"/>
      <c r="G65" s="1"/>
      <c r="H65" s="1"/>
      <c r="I65" s="1"/>
      <c r="J65" s="1"/>
      <c r="K65" s="1"/>
      <c r="L65" s="1"/>
      <c r="M65" s="1"/>
      <c r="N65" s="1"/>
      <c r="O65" s="1"/>
      <c r="AA65" s="6"/>
      <c r="AB65" s="6"/>
    </row>
    <row r="66" spans="1:28" s="7" customFormat="1" ht="14.65" customHeight="1" x14ac:dyDescent="0.15">
      <c r="B66" s="1"/>
      <c r="C66" s="1"/>
      <c r="D66" s="1"/>
      <c r="E66" s="1"/>
      <c r="F66" s="1"/>
      <c r="G66" s="1"/>
      <c r="H66" s="1"/>
      <c r="I66" s="1"/>
      <c r="J66" s="1"/>
      <c r="K66" s="1"/>
      <c r="L66" s="1"/>
      <c r="M66" s="1"/>
      <c r="N66" s="1"/>
      <c r="O66" s="1"/>
      <c r="AA66" s="1"/>
      <c r="AB66" s="1"/>
    </row>
    <row r="67" spans="1:28" s="7" customFormat="1" ht="14.65" customHeight="1" x14ac:dyDescent="0.15">
      <c r="AA67" s="1"/>
      <c r="AB67" s="1"/>
    </row>
    <row r="68" spans="1:28" s="7" customFormat="1" ht="14.65" customHeight="1" x14ac:dyDescent="0.15"/>
    <row r="69" spans="1:28" s="7" customFormat="1" ht="14.65" customHeight="1" x14ac:dyDescent="0.15"/>
    <row r="70" spans="1:28" s="7" customFormat="1" ht="14.65" customHeight="1" x14ac:dyDescent="0.15"/>
    <row r="71" spans="1:28" s="7" customFormat="1" ht="14.65" customHeight="1" x14ac:dyDescent="0.15"/>
    <row r="72" spans="1:28" s="7" customFormat="1" ht="14.65" customHeight="1" x14ac:dyDescent="0.15"/>
    <row r="73" spans="1:28" s="7" customFormat="1" ht="14.65" customHeight="1" x14ac:dyDescent="0.15"/>
    <row r="74" spans="1:28" s="7" customFormat="1" ht="14.65" customHeight="1" x14ac:dyDescent="0.15"/>
    <row r="75" spans="1:28" s="7" customFormat="1" ht="14.65" customHeight="1" x14ac:dyDescent="0.15"/>
    <row r="76" spans="1:28" s="7" customFormat="1" ht="14.65" customHeight="1" x14ac:dyDescent="0.15"/>
    <row r="77" spans="1:28" s="7" customFormat="1" ht="14.65" customHeight="1" x14ac:dyDescent="0.15">
      <c r="A77" s="28"/>
    </row>
    <row r="78" spans="1:28" s="7" customFormat="1" ht="14.65" customHeight="1" x14ac:dyDescent="0.15">
      <c r="A78" s="6"/>
    </row>
    <row r="79" spans="1:28" s="7" customFormat="1" ht="14.65" customHeight="1" x14ac:dyDescent="0.15">
      <c r="A79" s="1"/>
      <c r="P79" s="28"/>
      <c r="Q79" s="28"/>
      <c r="R79" s="28"/>
      <c r="S79" s="28"/>
      <c r="T79" s="28"/>
      <c r="U79" s="28"/>
      <c r="V79" s="28"/>
      <c r="W79" s="28"/>
      <c r="X79" s="28"/>
      <c r="Y79" s="28"/>
      <c r="Z79" s="28"/>
    </row>
    <row r="80" spans="1:28" s="7" customFormat="1" ht="14.65" customHeight="1" x14ac:dyDescent="0.15">
      <c r="A80" s="1"/>
      <c r="P80" s="6"/>
      <c r="Q80" s="6"/>
      <c r="R80" s="6"/>
      <c r="S80" s="6"/>
      <c r="T80" s="6"/>
      <c r="U80" s="6"/>
      <c r="V80" s="6"/>
      <c r="W80" s="6"/>
      <c r="X80" s="6"/>
      <c r="Y80" s="6"/>
      <c r="Z80" s="6"/>
    </row>
    <row r="81" spans="1:28" s="7" customFormat="1" ht="14.65" customHeight="1" x14ac:dyDescent="0.15">
      <c r="P81" s="1"/>
      <c r="Q81" s="1"/>
      <c r="R81" s="1"/>
      <c r="S81" s="1"/>
      <c r="T81" s="1"/>
      <c r="U81" s="1"/>
      <c r="V81" s="1"/>
      <c r="W81" s="1"/>
      <c r="X81" s="1"/>
      <c r="Y81" s="1"/>
      <c r="Z81" s="1"/>
    </row>
    <row r="82" spans="1:28" s="7" customFormat="1" ht="14.65" customHeight="1" x14ac:dyDescent="0.15">
      <c r="P82" s="1"/>
      <c r="Q82" s="1"/>
      <c r="R82" s="1"/>
      <c r="S82" s="1"/>
      <c r="T82" s="1"/>
      <c r="U82" s="1"/>
      <c r="V82" s="1"/>
      <c r="W82" s="1"/>
      <c r="X82" s="1"/>
      <c r="Y82" s="1"/>
      <c r="Z82" s="1"/>
    </row>
    <row r="83" spans="1:28" s="28" customFormat="1" ht="14.65"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s="6" customFormat="1" ht="14.65"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ht="14.6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ht="14.6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s="7" customFormat="1" ht="14.65" customHeight="1" x14ac:dyDescent="0.15"/>
    <row r="88" spans="1:28" s="7" customFormat="1" ht="14.65" customHeight="1" x14ac:dyDescent="0.15"/>
    <row r="89" spans="1:28" s="7" customFormat="1" ht="14.65" customHeight="1" x14ac:dyDescent="0.15"/>
    <row r="90" spans="1:28" s="7" customFormat="1" ht="14.65" customHeight="1" x14ac:dyDescent="0.15"/>
    <row r="91" spans="1:28" s="7" customFormat="1" ht="14.65" customHeight="1" x14ac:dyDescent="0.15"/>
    <row r="92" spans="1:28" s="7" customFormat="1" ht="14.65" customHeight="1" x14ac:dyDescent="0.15"/>
    <row r="93" spans="1:28" s="7" customFormat="1" ht="14.65" customHeight="1" x14ac:dyDescent="0.15"/>
    <row r="94" spans="1:28" s="7" customFormat="1" ht="14.65" customHeight="1" x14ac:dyDescent="0.15"/>
    <row r="95" spans="1:28" s="7" customFormat="1" ht="14.65" customHeight="1" x14ac:dyDescent="0.15"/>
    <row r="96" spans="1:28" s="7" customFormat="1" ht="14.65" customHeight="1" x14ac:dyDescent="0.15"/>
    <row r="97" spans="2:28" s="7" customFormat="1" ht="14.65" customHeight="1" x14ac:dyDescent="0.15"/>
    <row r="98" spans="2:28" s="7" customFormat="1" ht="14.65" customHeight="1" x14ac:dyDescent="0.15"/>
    <row r="99" spans="2:28" s="7" customFormat="1" ht="14.65" customHeight="1" x14ac:dyDescent="0.15"/>
    <row r="100" spans="2:28" s="7" customFormat="1" ht="14.65" customHeight="1" x14ac:dyDescent="0.15"/>
    <row r="101" spans="2:28" s="7" customFormat="1" ht="14.65" customHeight="1" x14ac:dyDescent="0.15"/>
    <row r="102" spans="2:28" s="7" customFormat="1" ht="14.65" customHeight="1" x14ac:dyDescent="0.15"/>
    <row r="103" spans="2:28" s="7" customFormat="1" ht="14.65" customHeight="1" x14ac:dyDescent="0.15"/>
    <row r="104" spans="2:28" s="7" customFormat="1" ht="14.65" customHeight="1" x14ac:dyDescent="0.15"/>
    <row r="105" spans="2:28" s="7" customFormat="1" ht="14.65" customHeight="1" x14ac:dyDescent="0.15">
      <c r="B105" s="28"/>
      <c r="C105" s="28"/>
      <c r="D105" s="28"/>
      <c r="E105" s="28"/>
      <c r="F105" s="28"/>
      <c r="G105" s="28"/>
      <c r="H105" s="28"/>
      <c r="I105" s="28"/>
      <c r="J105" s="28"/>
      <c r="K105" s="28"/>
      <c r="L105" s="28"/>
      <c r="M105" s="28"/>
      <c r="N105" s="28"/>
      <c r="O105" s="28"/>
    </row>
    <row r="106" spans="2:28" s="7" customFormat="1" ht="14.65" customHeight="1" x14ac:dyDescent="0.15">
      <c r="B106" s="6"/>
      <c r="C106" s="6"/>
      <c r="D106" s="6"/>
      <c r="E106" s="6"/>
      <c r="F106" s="6"/>
      <c r="G106" s="6"/>
      <c r="H106" s="6"/>
      <c r="I106" s="6"/>
      <c r="J106" s="6"/>
      <c r="K106" s="6"/>
      <c r="L106" s="6"/>
      <c r="M106" s="6"/>
      <c r="N106" s="6"/>
      <c r="O106" s="6"/>
      <c r="AA106" s="28"/>
      <c r="AB106" s="28"/>
    </row>
    <row r="107" spans="2:28" s="7" customFormat="1" ht="14.65" customHeight="1" x14ac:dyDescent="0.15">
      <c r="B107" s="1"/>
      <c r="C107" s="1"/>
      <c r="D107" s="1"/>
      <c r="E107" s="1"/>
      <c r="F107" s="1"/>
      <c r="G107" s="1"/>
      <c r="H107" s="1"/>
      <c r="I107" s="1"/>
      <c r="J107" s="1"/>
      <c r="K107" s="1"/>
      <c r="L107" s="1"/>
      <c r="M107" s="1"/>
      <c r="N107" s="1"/>
      <c r="O107" s="1"/>
      <c r="AA107" s="6"/>
      <c r="AB107" s="6"/>
    </row>
    <row r="108" spans="2:28" s="7" customFormat="1" ht="14.65" customHeight="1" x14ac:dyDescent="0.15">
      <c r="B108" s="1"/>
      <c r="C108" s="1"/>
      <c r="D108" s="1"/>
      <c r="E108" s="1"/>
      <c r="F108" s="1"/>
      <c r="G108" s="1"/>
      <c r="H108" s="1"/>
      <c r="I108" s="1"/>
      <c r="J108" s="1"/>
      <c r="K108" s="1"/>
      <c r="L108" s="1"/>
      <c r="M108" s="1"/>
      <c r="N108" s="1"/>
      <c r="O108" s="1"/>
      <c r="AA108" s="1"/>
      <c r="AB108" s="1"/>
    </row>
    <row r="109" spans="2:28" s="7" customFormat="1" ht="14.65" customHeight="1" x14ac:dyDescent="0.15">
      <c r="AA109" s="1"/>
      <c r="AB109" s="1"/>
    </row>
    <row r="110" spans="2:28" s="7" customFormat="1" ht="14.65" customHeight="1" x14ac:dyDescent="0.15"/>
    <row r="111" spans="2:28" s="7" customFormat="1" ht="14.65" customHeight="1" x14ac:dyDescent="0.15"/>
    <row r="112" spans="2:28" s="7" customFormat="1" ht="14.65" customHeight="1" x14ac:dyDescent="0.15"/>
    <row r="113" spans="1:28" s="7" customFormat="1" ht="14.65" customHeight="1" x14ac:dyDescent="0.15"/>
    <row r="114" spans="1:28" s="7" customFormat="1" ht="14.65" customHeight="1" x14ac:dyDescent="0.15"/>
    <row r="115" spans="1:28" s="7" customFormat="1" ht="14.65" customHeight="1" x14ac:dyDescent="0.15"/>
    <row r="116" spans="1:28" s="7" customFormat="1" ht="14.65" customHeight="1" x14ac:dyDescent="0.15"/>
    <row r="117" spans="1:28" s="7" customFormat="1" ht="14.65" customHeight="1" x14ac:dyDescent="0.15"/>
    <row r="118" spans="1:28" s="7" customFormat="1" ht="14.65" customHeight="1" x14ac:dyDescent="0.15"/>
    <row r="119" spans="1:28" s="7" customFormat="1" ht="14.65" customHeight="1" x14ac:dyDescent="0.15">
      <c r="A119" s="28"/>
    </row>
    <row r="120" spans="1:28" s="7" customFormat="1" ht="14.65" customHeight="1" x14ac:dyDescent="0.15">
      <c r="A120" s="6"/>
    </row>
    <row r="121" spans="1:28" s="7" customFormat="1" ht="14.65" customHeight="1" x14ac:dyDescent="0.15">
      <c r="A121" s="1"/>
      <c r="P121" s="28"/>
      <c r="Q121" s="28"/>
      <c r="R121" s="28"/>
      <c r="S121" s="28"/>
      <c r="T121" s="28"/>
      <c r="U121" s="28"/>
      <c r="V121" s="28"/>
      <c r="W121" s="28"/>
      <c r="X121" s="28"/>
      <c r="Y121" s="28"/>
      <c r="Z121" s="28"/>
    </row>
    <row r="122" spans="1:28" s="7" customFormat="1" ht="14.65" customHeight="1" x14ac:dyDescent="0.15">
      <c r="A122" s="1"/>
      <c r="P122" s="6"/>
      <c r="Q122" s="6"/>
      <c r="R122" s="6"/>
      <c r="S122" s="6"/>
      <c r="T122" s="6"/>
      <c r="U122" s="6"/>
      <c r="V122" s="6"/>
      <c r="W122" s="6"/>
      <c r="X122" s="6"/>
      <c r="Y122" s="6"/>
      <c r="Z122" s="6"/>
    </row>
    <row r="123" spans="1:28" s="7" customFormat="1" ht="14.65" customHeight="1" x14ac:dyDescent="0.15">
      <c r="P123" s="1"/>
      <c r="Q123" s="1"/>
      <c r="R123" s="1"/>
      <c r="S123" s="1"/>
      <c r="T123" s="1"/>
      <c r="U123" s="1"/>
      <c r="V123" s="1"/>
      <c r="W123" s="1"/>
      <c r="X123" s="1"/>
      <c r="Y123" s="1"/>
      <c r="Z123" s="1"/>
    </row>
    <row r="124" spans="1:28" s="7" customFormat="1" ht="14.65" customHeight="1" x14ac:dyDescent="0.15">
      <c r="P124" s="1"/>
      <c r="Q124" s="1"/>
      <c r="R124" s="1"/>
      <c r="S124" s="1"/>
      <c r="T124" s="1"/>
      <c r="U124" s="1"/>
      <c r="V124" s="1"/>
      <c r="W124" s="1"/>
      <c r="X124" s="1"/>
      <c r="Y124" s="1"/>
      <c r="Z124" s="1"/>
    </row>
    <row r="125" spans="1:28" s="28" customFormat="1" ht="14.65"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s="6" customFormat="1" ht="14.65"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4.6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ht="14.65" customHeight="1"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7" customFormat="1" ht="14.65" customHeight="1" x14ac:dyDescent="0.15"/>
    <row r="130" s="7" customFormat="1" ht="14.65" customHeight="1" x14ac:dyDescent="0.15"/>
    <row r="131" s="7" customFormat="1" ht="14.65" customHeight="1" x14ac:dyDescent="0.15"/>
    <row r="132" s="7" customFormat="1" ht="14.65" customHeight="1" x14ac:dyDescent="0.15"/>
    <row r="133" s="7" customFormat="1" ht="14.65" customHeight="1" x14ac:dyDescent="0.15"/>
    <row r="134" s="7" customFormat="1" ht="14.65" customHeight="1" x14ac:dyDescent="0.15"/>
    <row r="135" s="7" customFormat="1" ht="14.65" customHeight="1" x14ac:dyDescent="0.15"/>
    <row r="136" s="7" customFormat="1" ht="14.65" customHeight="1" x14ac:dyDescent="0.15"/>
    <row r="137" s="7" customFormat="1" ht="14.65" customHeight="1" x14ac:dyDescent="0.15"/>
    <row r="138" s="7" customFormat="1" ht="14.65" customHeight="1" x14ac:dyDescent="0.15"/>
    <row r="139" s="7" customFormat="1" ht="14.65" customHeight="1" x14ac:dyDescent="0.15"/>
    <row r="140" s="7" customFormat="1" ht="14.65" customHeight="1" x14ac:dyDescent="0.15"/>
    <row r="141" s="7" customFormat="1" ht="14.65" customHeight="1" x14ac:dyDescent="0.15"/>
    <row r="142" s="7" customFormat="1" ht="14.65" customHeight="1" x14ac:dyDescent="0.15"/>
    <row r="143" s="7" customFormat="1" ht="14.65" customHeight="1" x14ac:dyDescent="0.15"/>
    <row r="144" s="7" customFormat="1" ht="14.65" customHeight="1" x14ac:dyDescent="0.15"/>
    <row r="145" spans="2:28" s="7" customFormat="1" ht="14.65" customHeight="1" x14ac:dyDescent="0.15"/>
    <row r="146" spans="2:28" s="7" customFormat="1" ht="14.65" customHeight="1" x14ac:dyDescent="0.15"/>
    <row r="147" spans="2:28" s="7" customFormat="1" ht="14.65" customHeight="1" x14ac:dyDescent="0.15"/>
    <row r="148" spans="2:28" s="7" customFormat="1" ht="14.65" customHeight="1" x14ac:dyDescent="0.15"/>
    <row r="149" spans="2:28" s="7" customFormat="1" ht="14.65" customHeight="1" x14ac:dyDescent="0.15"/>
    <row r="150" spans="2:28" s="7" customFormat="1" ht="14.65" customHeight="1" x14ac:dyDescent="0.15"/>
    <row r="151" spans="2:28" s="7" customFormat="1" ht="14.65" customHeight="1" x14ac:dyDescent="0.15"/>
    <row r="152" spans="2:28" s="7" customFormat="1" ht="14.65" customHeight="1" x14ac:dyDescent="0.15"/>
    <row r="153" spans="2:28" s="7" customFormat="1" ht="14.65" customHeight="1" x14ac:dyDescent="0.15"/>
    <row r="154" spans="2:28" s="7" customFormat="1" ht="14.65" customHeight="1" x14ac:dyDescent="0.15"/>
    <row r="155" spans="2:28" s="7" customFormat="1" ht="14.65" customHeight="1" x14ac:dyDescent="0.15"/>
    <row r="156" spans="2:28" s="7" customFormat="1" ht="14.65" customHeight="1" x14ac:dyDescent="0.15"/>
    <row r="157" spans="2:28" s="7" customFormat="1" ht="14.65" customHeight="1" x14ac:dyDescent="0.15"/>
    <row r="158" spans="2:28" s="7" customFormat="1" ht="14.65" customHeight="1" x14ac:dyDescent="0.15"/>
    <row r="159" spans="2:28" s="7" customFormat="1" ht="14.65" customHeight="1" x14ac:dyDescent="0.15">
      <c r="B159" s="29"/>
      <c r="C159" s="29"/>
      <c r="D159" s="29"/>
      <c r="E159" s="29"/>
      <c r="F159" s="29"/>
      <c r="G159" s="29"/>
      <c r="H159" s="29"/>
      <c r="I159" s="29"/>
      <c r="J159" s="29"/>
      <c r="K159" s="29"/>
      <c r="L159" s="29"/>
      <c r="M159" s="29"/>
      <c r="N159" s="29"/>
      <c r="O159" s="29"/>
    </row>
    <row r="160" spans="2:28" s="7" customFormat="1" ht="14.65" customHeight="1" x14ac:dyDescent="0.15">
      <c r="B160" s="6"/>
      <c r="C160" s="6"/>
      <c r="D160" s="6"/>
      <c r="E160" s="6"/>
      <c r="F160" s="6"/>
      <c r="G160" s="6"/>
      <c r="H160" s="6"/>
      <c r="I160" s="6"/>
      <c r="J160" s="6"/>
      <c r="K160" s="6"/>
      <c r="L160" s="6"/>
      <c r="M160" s="6"/>
      <c r="N160" s="6"/>
      <c r="O160" s="6"/>
      <c r="AA160" s="29"/>
      <c r="AB160" s="29"/>
    </row>
    <row r="161" spans="1:28" s="7" customFormat="1" ht="14.65" customHeight="1" x14ac:dyDescent="0.15">
      <c r="B161" s="1"/>
      <c r="C161" s="1"/>
      <c r="D161" s="1"/>
      <c r="E161" s="1"/>
      <c r="F161" s="1"/>
      <c r="G161" s="1"/>
      <c r="H161" s="1"/>
      <c r="I161" s="1"/>
      <c r="J161" s="1"/>
      <c r="K161" s="1"/>
      <c r="L161" s="1"/>
      <c r="M161" s="1"/>
      <c r="N161" s="1"/>
      <c r="O161" s="1"/>
      <c r="AA161" s="6"/>
      <c r="AB161" s="6"/>
    </row>
    <row r="162" spans="1:28" s="7" customFormat="1" ht="14.65" customHeight="1" x14ac:dyDescent="0.15">
      <c r="B162" s="1"/>
      <c r="C162" s="1"/>
      <c r="D162" s="1"/>
      <c r="E162" s="1"/>
      <c r="F162" s="1"/>
      <c r="G162" s="1"/>
      <c r="H162" s="1"/>
      <c r="I162" s="1"/>
      <c r="J162" s="1"/>
      <c r="K162" s="1"/>
      <c r="L162" s="1"/>
      <c r="M162" s="1"/>
      <c r="N162" s="1"/>
      <c r="O162" s="1"/>
      <c r="AA162" s="1"/>
      <c r="AB162" s="1"/>
    </row>
    <row r="163" spans="1:28" s="7" customFormat="1" ht="14.65" customHeight="1" x14ac:dyDescent="0.15">
      <c r="AA163" s="1"/>
      <c r="AB163" s="1"/>
    </row>
    <row r="164" spans="1:28" s="7" customFormat="1" ht="14.65" customHeight="1" x14ac:dyDescent="0.15"/>
    <row r="165" spans="1:28" s="7" customFormat="1" ht="14.65" customHeight="1" x14ac:dyDescent="0.15"/>
    <row r="166" spans="1:28" s="7" customFormat="1" ht="14.65" customHeight="1" x14ac:dyDescent="0.15"/>
    <row r="167" spans="1:28" s="7" customFormat="1" ht="14.65" customHeight="1" x14ac:dyDescent="0.15"/>
    <row r="168" spans="1:28" s="7" customFormat="1" ht="14.65" customHeight="1" x14ac:dyDescent="0.15"/>
    <row r="169" spans="1:28" s="7" customFormat="1" ht="14.65" customHeight="1" x14ac:dyDescent="0.15"/>
    <row r="170" spans="1:28" s="7" customFormat="1" ht="14.65" customHeight="1" x14ac:dyDescent="0.15"/>
    <row r="171" spans="1:28" s="7" customFormat="1" ht="14.65" customHeight="1" x14ac:dyDescent="0.15"/>
    <row r="172" spans="1:28" s="7" customFormat="1" ht="14.65" customHeight="1" x14ac:dyDescent="0.15"/>
    <row r="173" spans="1:28" s="7" customFormat="1" ht="14.65" customHeight="1" x14ac:dyDescent="0.15">
      <c r="A173" s="29"/>
    </row>
    <row r="174" spans="1:28" s="7" customFormat="1" ht="14.65" customHeight="1" x14ac:dyDescent="0.15">
      <c r="A174" s="6"/>
    </row>
    <row r="175" spans="1:28" s="7" customFormat="1" ht="14.65" customHeight="1" x14ac:dyDescent="0.15">
      <c r="A175" s="1"/>
      <c r="P175" s="29"/>
      <c r="Q175" s="29"/>
      <c r="R175" s="29"/>
      <c r="S175" s="29"/>
      <c r="T175" s="29"/>
      <c r="U175" s="29"/>
      <c r="V175" s="29"/>
      <c r="W175" s="29"/>
      <c r="X175" s="29"/>
      <c r="Y175" s="29"/>
      <c r="Z175" s="29"/>
    </row>
    <row r="176" spans="1:28" s="7" customFormat="1" ht="14.65" customHeight="1" x14ac:dyDescent="0.15">
      <c r="A176" s="1"/>
      <c r="P176" s="6"/>
      <c r="Q176" s="6"/>
      <c r="R176" s="6"/>
      <c r="S176" s="6"/>
      <c r="T176" s="6"/>
      <c r="U176" s="6"/>
      <c r="V176" s="6"/>
      <c r="W176" s="6"/>
      <c r="X176" s="6"/>
      <c r="Y176" s="6"/>
      <c r="Z176" s="6"/>
    </row>
    <row r="177" spans="1:28" s="7" customFormat="1" ht="14.65" customHeight="1" x14ac:dyDescent="0.15">
      <c r="P177" s="1"/>
      <c r="Q177" s="1"/>
      <c r="R177" s="1"/>
      <c r="S177" s="1"/>
      <c r="T177" s="1"/>
      <c r="U177" s="1"/>
      <c r="V177" s="1"/>
      <c r="W177" s="1"/>
      <c r="X177" s="1"/>
      <c r="Y177" s="1"/>
      <c r="Z177" s="1"/>
    </row>
    <row r="178" spans="1:28" s="7" customFormat="1" ht="14.65" customHeight="1" x14ac:dyDescent="0.15">
      <c r="P178" s="1"/>
      <c r="Q178" s="1"/>
      <c r="R178" s="1"/>
      <c r="S178" s="1"/>
      <c r="T178" s="1"/>
      <c r="U178" s="1"/>
      <c r="V178" s="1"/>
      <c r="W178" s="1"/>
      <c r="X178" s="1"/>
      <c r="Y178" s="1"/>
      <c r="Z178" s="1"/>
    </row>
    <row r="179" spans="1:28" s="29" customFormat="1" ht="14.6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s="6" customFormat="1" ht="14.6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ht="14.6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ht="14.6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s="7" customFormat="1" ht="14.65" customHeight="1" x14ac:dyDescent="0.15"/>
    <row r="184" spans="1:28" s="7" customFormat="1" ht="14.65" customHeight="1" x14ac:dyDescent="0.15"/>
    <row r="185" spans="1:28" s="7" customFormat="1" ht="14.65" customHeight="1" x14ac:dyDescent="0.15"/>
    <row r="186" spans="1:28" s="7" customFormat="1" ht="14.65" customHeight="1" x14ac:dyDescent="0.15"/>
    <row r="187" spans="1:28" s="7" customFormat="1" ht="14.65" customHeight="1" x14ac:dyDescent="0.15"/>
    <row r="188" spans="1:28" s="7" customFormat="1" ht="14.65" customHeight="1" x14ac:dyDescent="0.15"/>
    <row r="189" spans="1:28" s="7" customFormat="1" ht="14.65" customHeight="1" x14ac:dyDescent="0.15"/>
    <row r="190" spans="1:28" s="7" customFormat="1" ht="14.65" customHeight="1" x14ac:dyDescent="0.15"/>
    <row r="191" spans="1:28" s="7" customFormat="1" ht="14.65" customHeight="1" x14ac:dyDescent="0.15"/>
    <row r="192" spans="1:28" s="7" customFormat="1" ht="14.65" customHeight="1" x14ac:dyDescent="0.15"/>
    <row r="193" s="7" customFormat="1" ht="14.65" customHeight="1" x14ac:dyDescent="0.15"/>
    <row r="194" s="7" customFormat="1" ht="14.65" customHeight="1" x14ac:dyDescent="0.15"/>
    <row r="195" s="7" customFormat="1" ht="14.65" customHeight="1" x14ac:dyDescent="0.15"/>
    <row r="196" s="7" customFormat="1" ht="14.65" customHeight="1" x14ac:dyDescent="0.15"/>
    <row r="197" s="7" customFormat="1" ht="14.65" customHeight="1" x14ac:dyDescent="0.15"/>
    <row r="198" s="7" customFormat="1" ht="14.65" customHeight="1" x14ac:dyDescent="0.15"/>
    <row r="199" s="7" customFormat="1" ht="14.65" customHeight="1" x14ac:dyDescent="0.15"/>
    <row r="200" s="7" customFormat="1" ht="14.65" customHeight="1" x14ac:dyDescent="0.15"/>
    <row r="201" s="7" customFormat="1" ht="14.65" customHeight="1" x14ac:dyDescent="0.15"/>
    <row r="202" s="7" customFormat="1" ht="14.65" customHeight="1" x14ac:dyDescent="0.15"/>
    <row r="203" s="7" customFormat="1" ht="14.65" customHeight="1" x14ac:dyDescent="0.15"/>
    <row r="204" s="7" customFormat="1" ht="14.65" customHeight="1" x14ac:dyDescent="0.15"/>
    <row r="205" s="7" customFormat="1" ht="14.65" customHeight="1" x14ac:dyDescent="0.15"/>
    <row r="206" s="7" customFormat="1" ht="14.65" customHeight="1" x14ac:dyDescent="0.15"/>
    <row r="207" s="7" customFormat="1" ht="14.65" customHeight="1" x14ac:dyDescent="0.15"/>
    <row r="208" s="7" customFormat="1" ht="14.65" customHeight="1" x14ac:dyDescent="0.15"/>
    <row r="209" spans="2:28" s="7" customFormat="1" ht="14.65" customHeight="1" x14ac:dyDescent="0.15"/>
    <row r="210" spans="2:28" s="7" customFormat="1" ht="14.65" customHeight="1" x14ac:dyDescent="0.15"/>
    <row r="211" spans="2:28" s="7" customFormat="1" ht="14.65" customHeight="1" x14ac:dyDescent="0.15"/>
    <row r="212" spans="2:28" s="7" customFormat="1" ht="14.65" customHeight="1" x14ac:dyDescent="0.15"/>
    <row r="213" spans="2:28" s="7" customFormat="1" ht="14.65" customHeight="1" x14ac:dyDescent="0.15"/>
    <row r="214" spans="2:28" s="7" customFormat="1" ht="14.65" customHeight="1" x14ac:dyDescent="0.15"/>
    <row r="215" spans="2:28" s="7" customFormat="1" ht="14.65" customHeight="1" x14ac:dyDescent="0.15"/>
    <row r="216" spans="2:28" s="7" customFormat="1" ht="14.65" customHeight="1" x14ac:dyDescent="0.15"/>
    <row r="217" spans="2:28" s="7" customFormat="1" ht="14.65" customHeight="1" x14ac:dyDescent="0.15"/>
    <row r="218" spans="2:28" s="7" customFormat="1" ht="14.65" customHeight="1" x14ac:dyDescent="0.15"/>
    <row r="219" spans="2:28" s="7" customFormat="1" ht="14.65" customHeight="1" x14ac:dyDescent="0.15">
      <c r="B219" s="30"/>
      <c r="C219" s="30"/>
      <c r="D219" s="30"/>
      <c r="E219" s="30"/>
      <c r="F219" s="30"/>
      <c r="G219" s="30"/>
      <c r="H219" s="30"/>
      <c r="I219" s="30"/>
      <c r="J219" s="30"/>
      <c r="K219" s="30"/>
      <c r="L219" s="30"/>
      <c r="M219" s="30"/>
      <c r="N219" s="30"/>
      <c r="O219" s="30"/>
    </row>
    <row r="220" spans="2:28" s="7" customFormat="1" ht="14.65" customHeight="1" x14ac:dyDescent="0.15">
      <c r="B220" s="1"/>
      <c r="C220" s="1"/>
      <c r="D220" s="1"/>
      <c r="E220" s="1"/>
      <c r="F220" s="1"/>
      <c r="G220" s="1"/>
      <c r="H220" s="1"/>
      <c r="I220" s="1"/>
      <c r="J220" s="1"/>
      <c r="K220" s="1"/>
      <c r="L220" s="1"/>
      <c r="M220" s="1"/>
      <c r="N220" s="1"/>
      <c r="O220" s="1"/>
      <c r="AA220" s="30"/>
      <c r="AB220" s="30"/>
    </row>
    <row r="221" spans="2:28" s="7" customFormat="1" ht="14.65" customHeight="1" x14ac:dyDescent="0.15">
      <c r="B221" s="3"/>
      <c r="C221" s="3"/>
      <c r="D221" s="3"/>
      <c r="E221" s="3"/>
      <c r="F221" s="3"/>
      <c r="G221" s="3"/>
      <c r="H221" s="3"/>
      <c r="I221" s="3"/>
      <c r="J221" s="3"/>
      <c r="K221" s="3"/>
      <c r="L221" s="3"/>
      <c r="M221" s="3"/>
      <c r="N221" s="3"/>
      <c r="O221" s="3"/>
      <c r="AA221" s="1"/>
      <c r="AB221" s="1"/>
    </row>
    <row r="222" spans="2:28" s="7" customFormat="1" ht="14.65" customHeight="1" x14ac:dyDescent="0.15">
      <c r="B222" s="3"/>
      <c r="C222" s="3"/>
      <c r="D222" s="3"/>
      <c r="E222" s="3"/>
      <c r="F222" s="3"/>
      <c r="G222" s="3"/>
      <c r="H222" s="3"/>
      <c r="I222" s="3"/>
      <c r="J222" s="3"/>
      <c r="K222" s="3"/>
      <c r="L222" s="3"/>
      <c r="M222" s="3"/>
      <c r="N222" s="3"/>
      <c r="O222" s="3"/>
      <c r="AA222" s="3"/>
      <c r="AB222" s="3"/>
    </row>
    <row r="223" spans="2:28" s="7" customFormat="1" ht="14.65" customHeight="1" x14ac:dyDescent="0.15">
      <c r="B223" s="3"/>
      <c r="C223" s="3"/>
      <c r="D223" s="3"/>
      <c r="E223" s="3"/>
      <c r="F223" s="3"/>
      <c r="G223" s="3"/>
      <c r="H223" s="3"/>
      <c r="I223" s="3"/>
      <c r="J223" s="3"/>
      <c r="K223" s="3"/>
      <c r="L223" s="3"/>
      <c r="M223" s="3"/>
      <c r="N223" s="3"/>
      <c r="O223" s="3"/>
      <c r="AA223" s="3"/>
      <c r="AB223" s="3"/>
    </row>
    <row r="224" spans="2:28" s="7" customFormat="1" ht="14.65" customHeight="1" x14ac:dyDescent="0.15">
      <c r="B224" s="3"/>
      <c r="C224" s="3"/>
      <c r="D224" s="3"/>
      <c r="E224" s="3"/>
      <c r="F224" s="3"/>
      <c r="G224" s="3"/>
      <c r="H224" s="3"/>
      <c r="I224" s="3"/>
      <c r="J224" s="3"/>
      <c r="K224" s="3"/>
      <c r="L224" s="3"/>
      <c r="M224" s="3"/>
      <c r="N224" s="3"/>
      <c r="O224" s="3"/>
      <c r="AA224" s="3"/>
      <c r="AB224" s="3"/>
    </row>
    <row r="225" spans="1:28" s="7" customFormat="1" ht="14.65" customHeight="1" x14ac:dyDescent="0.15">
      <c r="B225" s="3"/>
      <c r="C225" s="3"/>
      <c r="D225" s="3"/>
      <c r="E225" s="3"/>
      <c r="F225" s="3"/>
      <c r="G225" s="3"/>
      <c r="H225" s="3"/>
      <c r="I225" s="3"/>
      <c r="J225" s="3"/>
      <c r="K225" s="3"/>
      <c r="L225" s="3"/>
      <c r="M225" s="3"/>
      <c r="N225" s="3"/>
      <c r="O225" s="3"/>
      <c r="AA225" s="3"/>
      <c r="AB225" s="3"/>
    </row>
    <row r="226" spans="1:28" s="7" customFormat="1" ht="14.65" customHeight="1" x14ac:dyDescent="0.15">
      <c r="B226" s="3"/>
      <c r="C226" s="3"/>
      <c r="D226" s="3"/>
      <c r="E226" s="3"/>
      <c r="F226" s="3"/>
      <c r="G226" s="3"/>
      <c r="H226" s="3"/>
      <c r="I226" s="3"/>
      <c r="J226" s="3"/>
      <c r="K226" s="3"/>
      <c r="L226" s="3"/>
      <c r="M226" s="3"/>
      <c r="N226" s="3"/>
      <c r="O226" s="3"/>
      <c r="AA226" s="3"/>
      <c r="AB226" s="3"/>
    </row>
    <row r="227" spans="1:28" s="7" customFormat="1" ht="14.65" customHeight="1" x14ac:dyDescent="0.15">
      <c r="AA227" s="3"/>
      <c r="AB227" s="3"/>
    </row>
    <row r="228" spans="1:28" s="7" customFormat="1" ht="14.65" customHeight="1" x14ac:dyDescent="0.15"/>
    <row r="229" spans="1:28" s="7" customFormat="1" ht="14.65" customHeight="1" x14ac:dyDescent="0.15">
      <c r="B229" s="3"/>
      <c r="C229" s="3"/>
      <c r="D229" s="3"/>
      <c r="E229" s="3"/>
      <c r="F229" s="3"/>
      <c r="G229" s="3"/>
      <c r="H229" s="3"/>
      <c r="I229" s="3"/>
      <c r="J229" s="3"/>
      <c r="K229" s="3"/>
      <c r="L229" s="3"/>
      <c r="M229" s="3"/>
      <c r="N229" s="3"/>
      <c r="O229" s="3"/>
    </row>
    <row r="230" spans="1:28" s="7" customFormat="1" ht="14.65" customHeight="1" x14ac:dyDescent="0.15">
      <c r="B230" s="3"/>
      <c r="C230" s="3"/>
      <c r="D230" s="3"/>
      <c r="E230" s="3"/>
      <c r="F230" s="3"/>
      <c r="G230" s="3"/>
      <c r="H230" s="3"/>
      <c r="I230" s="3"/>
      <c r="J230" s="3"/>
      <c r="K230" s="3"/>
      <c r="L230" s="3"/>
      <c r="M230" s="3"/>
      <c r="N230" s="3"/>
      <c r="O230" s="3"/>
      <c r="AA230" s="3"/>
      <c r="AB230" s="3"/>
    </row>
    <row r="231" spans="1:28" s="7" customFormat="1" ht="14.65" customHeight="1" x14ac:dyDescent="0.15">
      <c r="B231" s="3"/>
      <c r="C231" s="3"/>
      <c r="D231" s="3"/>
      <c r="E231" s="3"/>
      <c r="F231" s="3"/>
      <c r="G231" s="3"/>
      <c r="H231" s="3"/>
      <c r="I231" s="3"/>
      <c r="J231" s="3"/>
      <c r="K231" s="3"/>
      <c r="L231" s="3"/>
      <c r="M231" s="3"/>
      <c r="N231" s="3"/>
      <c r="O231" s="3"/>
      <c r="AA231" s="3"/>
      <c r="AB231" s="3"/>
    </row>
    <row r="232" spans="1:28" s="7" customFormat="1" ht="14.65" customHeight="1" x14ac:dyDescent="0.15">
      <c r="AA232" s="3"/>
      <c r="AB232" s="3"/>
    </row>
    <row r="233" spans="1:28" s="7" customFormat="1" ht="14.65" customHeight="1" x14ac:dyDescent="0.15">
      <c r="A233" s="30"/>
    </row>
    <row r="234" spans="1:28" s="7" customFormat="1" ht="14.65" customHeight="1" x14ac:dyDescent="0.15">
      <c r="A234" s="1"/>
    </row>
    <row r="235" spans="1:28" s="7" customFormat="1" ht="14.65" customHeight="1" x14ac:dyDescent="0.15">
      <c r="A235" s="3"/>
      <c r="P235" s="30"/>
      <c r="Q235" s="30"/>
      <c r="R235" s="30"/>
      <c r="S235" s="30"/>
      <c r="T235" s="30"/>
      <c r="U235" s="30"/>
      <c r="V235" s="30"/>
      <c r="W235" s="30"/>
      <c r="X235" s="30"/>
      <c r="Y235" s="30"/>
      <c r="Z235" s="30"/>
    </row>
    <row r="236" spans="1:28" s="7" customFormat="1" ht="14.65" customHeight="1" x14ac:dyDescent="0.15">
      <c r="A236" s="3"/>
      <c r="P236" s="1"/>
      <c r="Q236" s="1"/>
      <c r="R236" s="1"/>
      <c r="S236" s="1"/>
      <c r="T236" s="1"/>
      <c r="U236" s="1"/>
      <c r="V236" s="1"/>
      <c r="W236" s="1"/>
      <c r="X236" s="1"/>
      <c r="Y236" s="1"/>
      <c r="Z236" s="1"/>
    </row>
    <row r="237" spans="1:28" s="7" customFormat="1" ht="14.65" customHeight="1" x14ac:dyDescent="0.15">
      <c r="A237" s="3"/>
      <c r="P237" s="3"/>
      <c r="Q237" s="3"/>
      <c r="R237" s="3"/>
      <c r="S237" s="3"/>
      <c r="T237" s="3"/>
      <c r="U237" s="3"/>
      <c r="V237" s="3"/>
      <c r="W237" s="3"/>
      <c r="X237" s="3"/>
      <c r="Y237" s="3"/>
      <c r="Z237" s="3"/>
    </row>
    <row r="238" spans="1:28" s="7" customFormat="1" ht="14.65" customHeight="1" x14ac:dyDescent="0.15">
      <c r="A238" s="3"/>
      <c r="P238" s="3"/>
      <c r="Q238" s="3"/>
      <c r="R238" s="3"/>
      <c r="S238" s="3"/>
      <c r="T238" s="3"/>
      <c r="U238" s="3"/>
      <c r="V238" s="3"/>
      <c r="W238" s="3"/>
      <c r="X238" s="3"/>
      <c r="Y238" s="3"/>
      <c r="Z238" s="3"/>
    </row>
    <row r="239" spans="1:28" s="30" customFormat="1" ht="14.65" customHeight="1" x14ac:dyDescent="0.15">
      <c r="A239" s="3"/>
      <c r="B239" s="7"/>
      <c r="C239" s="7"/>
      <c r="D239" s="7"/>
      <c r="E239" s="7"/>
      <c r="F239" s="7"/>
      <c r="G239" s="7"/>
      <c r="H239" s="7"/>
      <c r="I239" s="7"/>
      <c r="J239" s="7"/>
      <c r="K239" s="7"/>
      <c r="L239" s="7"/>
      <c r="M239" s="7"/>
      <c r="N239" s="7"/>
      <c r="O239" s="7"/>
      <c r="P239" s="3"/>
      <c r="Q239" s="3"/>
      <c r="R239" s="3"/>
      <c r="S239" s="3"/>
      <c r="T239" s="3"/>
      <c r="U239" s="3"/>
      <c r="V239" s="3"/>
      <c r="W239" s="3"/>
      <c r="X239" s="3"/>
      <c r="Y239" s="3"/>
      <c r="Z239" s="3"/>
      <c r="AA239" s="7"/>
      <c r="AB239" s="7"/>
    </row>
    <row r="240" spans="1:28" ht="14.65" customHeight="1" x14ac:dyDescent="0.15">
      <c r="A240" s="3"/>
      <c r="B240" s="7"/>
      <c r="C240" s="7"/>
      <c r="D240" s="7"/>
      <c r="E240" s="7"/>
      <c r="F240" s="7"/>
      <c r="G240" s="7"/>
      <c r="H240" s="7"/>
      <c r="I240" s="7"/>
      <c r="J240" s="7"/>
      <c r="K240" s="7"/>
      <c r="L240" s="7"/>
      <c r="M240" s="7"/>
      <c r="N240" s="7"/>
      <c r="O240" s="7"/>
      <c r="P240" s="3"/>
      <c r="Q240" s="3"/>
      <c r="R240" s="3"/>
      <c r="S240" s="3"/>
      <c r="T240" s="3"/>
      <c r="U240" s="3"/>
      <c r="V240" s="3"/>
      <c r="W240" s="3"/>
      <c r="X240" s="3"/>
      <c r="Y240" s="3"/>
      <c r="Z240" s="3"/>
      <c r="AA240" s="7"/>
      <c r="AB240" s="7"/>
    </row>
    <row r="241" spans="1:28" s="3" customFormat="1" ht="14.65" customHeight="1" x14ac:dyDescent="0.15">
      <c r="A241" s="7"/>
      <c r="B241" s="7"/>
      <c r="C241" s="7"/>
      <c r="D241" s="7"/>
      <c r="E241" s="7"/>
      <c r="F241" s="7"/>
      <c r="G241" s="7"/>
      <c r="H241" s="7"/>
      <c r="I241" s="7"/>
      <c r="J241" s="7"/>
      <c r="K241" s="7"/>
      <c r="L241" s="7"/>
      <c r="M241" s="7"/>
      <c r="N241" s="7"/>
      <c r="O241" s="7"/>
      <c r="AA241" s="7"/>
      <c r="AB241" s="7"/>
    </row>
    <row r="242" spans="1:28" s="3" customFormat="1" ht="14.65" customHeight="1" x14ac:dyDescent="0.15">
      <c r="A242" s="7"/>
      <c r="B242" s="7"/>
      <c r="C242" s="7"/>
      <c r="D242" s="7"/>
      <c r="E242" s="7"/>
      <c r="F242" s="7"/>
      <c r="G242" s="7"/>
      <c r="H242" s="7"/>
      <c r="I242" s="7"/>
      <c r="J242" s="7"/>
      <c r="K242" s="7"/>
      <c r="L242" s="7"/>
      <c r="M242" s="7"/>
      <c r="N242" s="7"/>
      <c r="O242" s="7"/>
      <c r="AA242" s="7"/>
      <c r="AB242" s="7"/>
    </row>
    <row r="243" spans="1:28" s="3" customFormat="1" ht="14.65" customHeight="1" x14ac:dyDescent="0.15">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s="3" customFormat="1" ht="14.65" customHeight="1" x14ac:dyDescent="0.15">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s="3" customFormat="1" ht="14.65" customHeight="1" x14ac:dyDescent="0.15">
      <c r="B245" s="7"/>
      <c r="C245" s="7"/>
      <c r="D245" s="7"/>
      <c r="E245" s="7"/>
      <c r="F245" s="7"/>
      <c r="G245" s="7"/>
      <c r="H245" s="7"/>
      <c r="I245" s="7"/>
      <c r="J245" s="7"/>
      <c r="K245" s="7"/>
      <c r="L245" s="7"/>
      <c r="M245" s="7"/>
      <c r="N245" s="7"/>
      <c r="O245" s="7"/>
      <c r="AA245" s="7"/>
      <c r="AB245" s="7"/>
    </row>
    <row r="246" spans="1:28" s="3" customFormat="1" ht="14.65" customHeight="1" x14ac:dyDescent="0.15">
      <c r="A246" s="7"/>
      <c r="B246" s="7"/>
      <c r="C246" s="7"/>
      <c r="D246" s="7"/>
      <c r="E246" s="7"/>
      <c r="F246" s="7"/>
      <c r="G246" s="7"/>
      <c r="H246" s="7"/>
      <c r="I246" s="7"/>
      <c r="J246" s="7"/>
      <c r="K246" s="7"/>
      <c r="L246" s="7"/>
      <c r="M246" s="7"/>
      <c r="N246" s="7"/>
      <c r="O246" s="7"/>
      <c r="AA246" s="7"/>
      <c r="AB246" s="7"/>
    </row>
    <row r="247" spans="1:28" s="7" customFormat="1" ht="14.65" customHeight="1" x14ac:dyDescent="0.15">
      <c r="P247" s="3"/>
      <c r="Q247" s="3"/>
      <c r="R247" s="3"/>
      <c r="S247" s="3"/>
      <c r="T247" s="3"/>
      <c r="U247" s="3"/>
      <c r="V247" s="3"/>
      <c r="W247" s="3"/>
      <c r="X247" s="3"/>
      <c r="Y247" s="3"/>
      <c r="Z247" s="3"/>
    </row>
    <row r="248" spans="1:28" s="7" customFormat="1" ht="14.65" customHeight="1" x14ac:dyDescent="0.15"/>
    <row r="249" spans="1:28" s="3" customFormat="1" ht="14.6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s="3" customFormat="1" ht="14.6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s="3" customFormat="1" ht="14.6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s="7" customFormat="1" ht="14.65" customHeight="1" x14ac:dyDescent="0.15"/>
    <row r="253" spans="1:28" s="7" customFormat="1" ht="14.65" customHeight="1" x14ac:dyDescent="0.15"/>
    <row r="254" spans="1:28" s="7" customFormat="1" ht="14.65" customHeight="1" x14ac:dyDescent="0.15"/>
    <row r="255" spans="1:28" s="7" customFormat="1" ht="14.65" customHeight="1" x14ac:dyDescent="0.15"/>
    <row r="256" spans="1:28" s="7" customFormat="1" ht="14.65" customHeight="1" x14ac:dyDescent="0.15"/>
    <row r="257" spans="2:28" s="7" customFormat="1" ht="14.65" customHeight="1" x14ac:dyDescent="0.15"/>
    <row r="258" spans="2:28" s="7" customFormat="1" ht="14.65" customHeight="1" x14ac:dyDescent="0.15"/>
    <row r="259" spans="2:28" s="7" customFormat="1" ht="14.65" customHeight="1" x14ac:dyDescent="0.15"/>
    <row r="260" spans="2:28" s="7" customFormat="1" ht="14.65" customHeight="1" x14ac:dyDescent="0.15"/>
    <row r="261" spans="2:28" s="7" customFormat="1" ht="14.65" customHeight="1" x14ac:dyDescent="0.15">
      <c r="B261" s="1"/>
      <c r="C261" s="1"/>
      <c r="D261" s="1"/>
      <c r="E261" s="1"/>
      <c r="F261" s="1"/>
      <c r="G261" s="1"/>
      <c r="H261" s="1"/>
      <c r="I261" s="1"/>
      <c r="J261" s="1"/>
      <c r="K261" s="1"/>
      <c r="L261" s="1"/>
      <c r="M261" s="1"/>
      <c r="N261" s="1"/>
      <c r="O261" s="1"/>
    </row>
    <row r="262" spans="2:28" s="7" customFormat="1" ht="14.65" customHeight="1" x14ac:dyDescent="0.15">
      <c r="B262" s="1"/>
      <c r="C262" s="1"/>
      <c r="D262" s="1"/>
      <c r="E262" s="1"/>
      <c r="F262" s="1"/>
      <c r="G262" s="1"/>
      <c r="H262" s="1"/>
      <c r="I262" s="1"/>
      <c r="J262" s="1"/>
      <c r="K262" s="1"/>
      <c r="L262" s="1"/>
      <c r="M262" s="1"/>
      <c r="N262" s="1"/>
      <c r="O262" s="1"/>
      <c r="AA262" s="1"/>
      <c r="AB262" s="1"/>
    </row>
    <row r="263" spans="2:28" s="7" customFormat="1" ht="14.65" customHeight="1" x14ac:dyDescent="0.15">
      <c r="B263" s="1"/>
      <c r="C263" s="1"/>
      <c r="D263" s="1"/>
      <c r="E263" s="1"/>
      <c r="F263" s="1"/>
      <c r="G263" s="1"/>
      <c r="H263" s="1"/>
      <c r="I263" s="1"/>
      <c r="J263" s="1"/>
      <c r="K263" s="1"/>
      <c r="L263" s="1"/>
      <c r="M263" s="1"/>
      <c r="N263" s="1"/>
      <c r="O263" s="1"/>
      <c r="AA263" s="1"/>
      <c r="AB263" s="1"/>
    </row>
    <row r="264" spans="2:28" s="7" customFormat="1" ht="14.65" customHeight="1" x14ac:dyDescent="0.15">
      <c r="B264" s="1"/>
      <c r="C264" s="1"/>
      <c r="D264" s="1"/>
      <c r="E264" s="1"/>
      <c r="F264" s="1"/>
      <c r="G264" s="1"/>
      <c r="H264" s="1"/>
      <c r="I264" s="1"/>
      <c r="J264" s="1"/>
      <c r="K264" s="1"/>
      <c r="L264" s="1"/>
      <c r="M264" s="1"/>
      <c r="N264" s="1"/>
      <c r="O264" s="1"/>
      <c r="AA264" s="1"/>
      <c r="AB264" s="1"/>
    </row>
    <row r="265" spans="2:28" s="7" customFormat="1" ht="14.65" customHeight="1" x14ac:dyDescent="0.15">
      <c r="B265" s="1"/>
      <c r="C265" s="1"/>
      <c r="D265" s="1"/>
      <c r="E265" s="1"/>
      <c r="F265" s="1"/>
      <c r="G265" s="1"/>
      <c r="H265" s="1"/>
      <c r="I265" s="1"/>
      <c r="J265" s="1"/>
      <c r="K265" s="1"/>
      <c r="L265" s="1"/>
      <c r="M265" s="1"/>
      <c r="N265" s="1"/>
      <c r="O265" s="1"/>
      <c r="AA265" s="1"/>
      <c r="AB265" s="1"/>
    </row>
    <row r="266" spans="2:28" s="7" customFormat="1" ht="14.65" customHeight="1" x14ac:dyDescent="0.15">
      <c r="B266" s="1"/>
      <c r="C266" s="1"/>
      <c r="D266" s="1"/>
      <c r="E266" s="1"/>
      <c r="F266" s="1"/>
      <c r="G266" s="1"/>
      <c r="H266" s="1"/>
      <c r="I266" s="1"/>
      <c r="J266" s="1"/>
      <c r="K266" s="1"/>
      <c r="L266" s="1"/>
      <c r="M266" s="1"/>
      <c r="N266" s="1"/>
      <c r="O266" s="1"/>
      <c r="AA266" s="1"/>
      <c r="AB266" s="1"/>
    </row>
    <row r="267" spans="2:28" s="7" customFormat="1" ht="14.65" customHeight="1" x14ac:dyDescent="0.15">
      <c r="B267" s="1"/>
      <c r="C267" s="1"/>
      <c r="D267" s="1"/>
      <c r="E267" s="1"/>
      <c r="F267" s="1"/>
      <c r="G267" s="1"/>
      <c r="H267" s="1"/>
      <c r="I267" s="1"/>
      <c r="J267" s="1"/>
      <c r="K267" s="1"/>
      <c r="L267" s="1"/>
      <c r="M267" s="1"/>
      <c r="N267" s="1"/>
      <c r="O267" s="1"/>
      <c r="AA267" s="1"/>
      <c r="AB267" s="1"/>
    </row>
    <row r="268" spans="2:28" s="7" customFormat="1" ht="14.65" customHeight="1" x14ac:dyDescent="0.15">
      <c r="B268" s="1"/>
      <c r="C268" s="1"/>
      <c r="D268" s="1"/>
      <c r="E268" s="1"/>
      <c r="F268" s="1"/>
      <c r="G268" s="1"/>
      <c r="H268" s="1"/>
      <c r="I268" s="1"/>
      <c r="J268" s="1"/>
      <c r="K268" s="1"/>
      <c r="L268" s="1"/>
      <c r="M268" s="1"/>
      <c r="N268" s="1"/>
      <c r="O268" s="1"/>
      <c r="AA268" s="1"/>
      <c r="AB268" s="1"/>
    </row>
    <row r="269" spans="2:28" s="7" customFormat="1" ht="14.65" customHeight="1" x14ac:dyDescent="0.15">
      <c r="B269" s="1"/>
      <c r="C269" s="1"/>
      <c r="D269" s="1"/>
      <c r="E269" s="1"/>
      <c r="F269" s="1"/>
      <c r="G269" s="1"/>
      <c r="H269" s="1"/>
      <c r="I269" s="1"/>
      <c r="J269" s="1"/>
      <c r="K269" s="1"/>
      <c r="L269" s="1"/>
      <c r="M269" s="1"/>
      <c r="N269" s="1"/>
      <c r="O269" s="1"/>
      <c r="AA269" s="1"/>
      <c r="AB269" s="1"/>
    </row>
    <row r="270" spans="2:28" s="7" customFormat="1" ht="14.65" customHeight="1" x14ac:dyDescent="0.15">
      <c r="B270" s="1"/>
      <c r="C270" s="1"/>
      <c r="D270" s="1"/>
      <c r="E270" s="1"/>
      <c r="F270" s="1"/>
      <c r="G270" s="1"/>
      <c r="H270" s="1"/>
      <c r="I270" s="1"/>
      <c r="J270" s="1"/>
      <c r="K270" s="1"/>
      <c r="L270" s="1"/>
      <c r="M270" s="1"/>
      <c r="N270" s="1"/>
      <c r="O270" s="1"/>
      <c r="AA270" s="1"/>
      <c r="AB270" s="1"/>
    </row>
    <row r="271" spans="2:28" s="7" customFormat="1" ht="14.65" customHeight="1" x14ac:dyDescent="0.15">
      <c r="B271" s="1"/>
      <c r="C271" s="1"/>
      <c r="D271" s="1"/>
      <c r="E271" s="1"/>
      <c r="F271" s="1"/>
      <c r="G271" s="1"/>
      <c r="H271" s="1"/>
      <c r="I271" s="1"/>
      <c r="J271" s="1"/>
      <c r="K271" s="1"/>
      <c r="L271" s="1"/>
      <c r="M271" s="1"/>
      <c r="N271" s="1"/>
      <c r="O271" s="1"/>
      <c r="AA271" s="1"/>
      <c r="AB271" s="1"/>
    </row>
    <row r="272" spans="2:28" s="7" customFormat="1" ht="14.65" customHeight="1" x14ac:dyDescent="0.15">
      <c r="B272" s="1"/>
      <c r="C272" s="1"/>
      <c r="D272" s="1"/>
      <c r="E272" s="1"/>
      <c r="F272" s="1"/>
      <c r="G272" s="1"/>
      <c r="H272" s="1"/>
      <c r="I272" s="1"/>
      <c r="J272" s="1"/>
      <c r="K272" s="1"/>
      <c r="L272" s="1"/>
      <c r="M272" s="1"/>
      <c r="N272" s="1"/>
      <c r="O272" s="1"/>
      <c r="AA272" s="1"/>
      <c r="AB272" s="1"/>
    </row>
    <row r="273" spans="1:28" s="7" customFormat="1" ht="14.65" customHeight="1" x14ac:dyDescent="0.15">
      <c r="B273" s="1"/>
      <c r="C273" s="1"/>
      <c r="D273" s="1"/>
      <c r="E273" s="1"/>
      <c r="F273" s="1"/>
      <c r="G273" s="1"/>
      <c r="H273" s="1"/>
      <c r="I273" s="1"/>
      <c r="J273" s="1"/>
      <c r="K273" s="1"/>
      <c r="L273" s="1"/>
      <c r="M273" s="1"/>
      <c r="N273" s="1"/>
      <c r="O273" s="1"/>
      <c r="AA273" s="1"/>
      <c r="AB273" s="1"/>
    </row>
    <row r="274" spans="1:28" s="7" customFormat="1" ht="14.65" customHeight="1" x14ac:dyDescent="0.15">
      <c r="B274" s="1"/>
      <c r="C274" s="1"/>
      <c r="D274" s="1"/>
      <c r="E274" s="1"/>
      <c r="F274" s="1"/>
      <c r="G274" s="1"/>
      <c r="H274" s="1"/>
      <c r="I274" s="1"/>
      <c r="J274" s="1"/>
      <c r="K274" s="1"/>
      <c r="L274" s="1"/>
      <c r="M274" s="1"/>
      <c r="N274" s="1"/>
      <c r="O274" s="1"/>
      <c r="AA274" s="1"/>
      <c r="AB274" s="1"/>
    </row>
    <row r="275" spans="1:28" s="7" customFormat="1" ht="14.65" customHeight="1" x14ac:dyDescent="0.15">
      <c r="A275" s="1"/>
      <c r="B275" s="1"/>
      <c r="C275" s="1"/>
      <c r="D275" s="1"/>
      <c r="E275" s="1"/>
      <c r="F275" s="1"/>
      <c r="G275" s="1"/>
      <c r="H275" s="1"/>
      <c r="I275" s="1"/>
      <c r="J275" s="1"/>
      <c r="K275" s="1"/>
      <c r="L275" s="1"/>
      <c r="M275" s="1"/>
      <c r="N275" s="1"/>
      <c r="O275" s="1"/>
      <c r="AA275" s="1"/>
      <c r="AB275" s="1"/>
    </row>
    <row r="276" spans="1:28" s="7" customFormat="1" ht="14.65" customHeight="1" x14ac:dyDescent="0.15">
      <c r="A276" s="1"/>
      <c r="B276" s="1"/>
      <c r="C276" s="1"/>
      <c r="D276" s="1"/>
      <c r="E276" s="1"/>
      <c r="F276" s="1"/>
      <c r="G276" s="1"/>
      <c r="H276" s="1"/>
      <c r="I276" s="1"/>
      <c r="J276" s="1"/>
      <c r="K276" s="1"/>
      <c r="L276" s="1"/>
      <c r="M276" s="1"/>
      <c r="N276" s="1"/>
      <c r="O276" s="1"/>
      <c r="AA276" s="1"/>
      <c r="AB276" s="1"/>
    </row>
    <row r="277" spans="1:28" s="7" customFormat="1" ht="14.6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s="7" customFormat="1" ht="14.6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s="7" customFormat="1" ht="14.6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s="7" customFormat="1" ht="14.6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65" customHeight="1" x14ac:dyDescent="0.15"/>
    <row r="282" spans="1:28" ht="14.65" customHeight="1" x14ac:dyDescent="0.15"/>
  </sheetData>
  <mergeCells count="120">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s>
  <phoneticPr fontId="8"/>
  <printOptions horizontalCentered="1"/>
  <pageMargins left="0.19685039370078741" right="0.19685039370078741" top="0.11811023622047245" bottom="0.19685039370078741" header="0.35433070866141736" footer="0.31496062992125984"/>
  <pageSetup paperSize="9" scale="86"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0000"/>
  </sheetPr>
  <dimension ref="A1:AB172"/>
  <sheetViews>
    <sheetView view="pageBreakPreview" zoomScale="90" zoomScaleNormal="70" zoomScaleSheetLayoutView="90" workbookViewId="0">
      <pane xSplit="2" ySplit="2" topLeftCell="F3" activePane="bottomRight" state="frozen"/>
      <selection pane="topRight" activeCell="C1" sqref="C1"/>
      <selection pane="bottomLeft" activeCell="A3" sqref="A3"/>
      <selection pane="bottomRight" activeCell="K14" sqref="K14"/>
    </sheetView>
  </sheetViews>
  <sheetFormatPr defaultRowHeight="13.5" x14ac:dyDescent="0.15"/>
  <cols>
    <col min="1" max="1" width="8" style="880" customWidth="1"/>
    <col min="2" max="2" width="15" style="874" customWidth="1"/>
    <col min="3" max="3" width="13.75" style="875" customWidth="1"/>
    <col min="4" max="4" width="15" style="875" customWidth="1"/>
    <col min="5" max="6" width="15" style="876" customWidth="1"/>
    <col min="7" max="7" width="12.5" style="877" customWidth="1"/>
    <col min="8" max="9" width="14.25" style="877" customWidth="1"/>
    <col min="10" max="10" width="14.25" style="878" customWidth="1"/>
    <col min="11" max="11" width="62.75" style="874" bestFit="1" customWidth="1"/>
    <col min="12" max="12" width="9.625" style="874" customWidth="1"/>
    <col min="13" max="13" width="11.5" style="879" bestFit="1" customWidth="1"/>
    <col min="14" max="256" width="9" style="874"/>
    <col min="257" max="257" width="8" style="874" customWidth="1"/>
    <col min="258" max="258" width="15" style="874" customWidth="1"/>
    <col min="259" max="259" width="13.75" style="874" customWidth="1"/>
    <col min="260" max="262" width="15" style="874" customWidth="1"/>
    <col min="263" max="263" width="12.5" style="874" customWidth="1"/>
    <col min="264" max="266" width="14.25" style="874" customWidth="1"/>
    <col min="267" max="267" width="33.25" style="874" customWidth="1"/>
    <col min="268" max="268" width="17.625" style="874" customWidth="1"/>
    <col min="269" max="269" width="8.25" style="874" customWidth="1"/>
    <col min="270" max="512" width="9" style="874"/>
    <col min="513" max="513" width="8" style="874" customWidth="1"/>
    <col min="514" max="514" width="15" style="874" customWidth="1"/>
    <col min="515" max="515" width="13.75" style="874" customWidth="1"/>
    <col min="516" max="518" width="15" style="874" customWidth="1"/>
    <col min="519" max="519" width="12.5" style="874" customWidth="1"/>
    <col min="520" max="522" width="14.25" style="874" customWidth="1"/>
    <col min="523" max="523" width="33.25" style="874" customWidth="1"/>
    <col min="524" max="524" width="17.625" style="874" customWidth="1"/>
    <col min="525" max="525" width="8.25" style="874" customWidth="1"/>
    <col min="526" max="768" width="9" style="874"/>
    <col min="769" max="769" width="8" style="874" customWidth="1"/>
    <col min="770" max="770" width="15" style="874" customWidth="1"/>
    <col min="771" max="771" width="13.75" style="874" customWidth="1"/>
    <col min="772" max="774" width="15" style="874" customWidth="1"/>
    <col min="775" max="775" width="12.5" style="874" customWidth="1"/>
    <col min="776" max="778" width="14.25" style="874" customWidth="1"/>
    <col min="779" max="779" width="33.25" style="874" customWidth="1"/>
    <col min="780" max="780" width="17.625" style="874" customWidth="1"/>
    <col min="781" max="781" width="8.25" style="874" customWidth="1"/>
    <col min="782" max="1024" width="9" style="874"/>
    <col min="1025" max="1025" width="8" style="874" customWidth="1"/>
    <col min="1026" max="1026" width="15" style="874" customWidth="1"/>
    <col min="1027" max="1027" width="13.75" style="874" customWidth="1"/>
    <col min="1028" max="1030" width="15" style="874" customWidth="1"/>
    <col min="1031" max="1031" width="12.5" style="874" customWidth="1"/>
    <col min="1032" max="1034" width="14.25" style="874" customWidth="1"/>
    <col min="1035" max="1035" width="33.25" style="874" customWidth="1"/>
    <col min="1036" max="1036" width="17.625" style="874" customWidth="1"/>
    <col min="1037" max="1037" width="8.25" style="874" customWidth="1"/>
    <col min="1038" max="1280" width="9" style="874"/>
    <col min="1281" max="1281" width="8" style="874" customWidth="1"/>
    <col min="1282" max="1282" width="15" style="874" customWidth="1"/>
    <col min="1283" max="1283" width="13.75" style="874" customWidth="1"/>
    <col min="1284" max="1286" width="15" style="874" customWidth="1"/>
    <col min="1287" max="1287" width="12.5" style="874" customWidth="1"/>
    <col min="1288" max="1290" width="14.25" style="874" customWidth="1"/>
    <col min="1291" max="1291" width="33.25" style="874" customWidth="1"/>
    <col min="1292" max="1292" width="17.625" style="874" customWidth="1"/>
    <col min="1293" max="1293" width="8.25" style="874" customWidth="1"/>
    <col min="1294" max="1536" width="9" style="874"/>
    <col min="1537" max="1537" width="8" style="874" customWidth="1"/>
    <col min="1538" max="1538" width="15" style="874" customWidth="1"/>
    <col min="1539" max="1539" width="13.75" style="874" customWidth="1"/>
    <col min="1540" max="1542" width="15" style="874" customWidth="1"/>
    <col min="1543" max="1543" width="12.5" style="874" customWidth="1"/>
    <col min="1544" max="1546" width="14.25" style="874" customWidth="1"/>
    <col min="1547" max="1547" width="33.25" style="874" customWidth="1"/>
    <col min="1548" max="1548" width="17.625" style="874" customWidth="1"/>
    <col min="1549" max="1549" width="8.25" style="874" customWidth="1"/>
    <col min="1550" max="1792" width="9" style="874"/>
    <col min="1793" max="1793" width="8" style="874" customWidth="1"/>
    <col min="1794" max="1794" width="15" style="874" customWidth="1"/>
    <col min="1795" max="1795" width="13.75" style="874" customWidth="1"/>
    <col min="1796" max="1798" width="15" style="874" customWidth="1"/>
    <col min="1799" max="1799" width="12.5" style="874" customWidth="1"/>
    <col min="1800" max="1802" width="14.25" style="874" customWidth="1"/>
    <col min="1803" max="1803" width="33.25" style="874" customWidth="1"/>
    <col min="1804" max="1804" width="17.625" style="874" customWidth="1"/>
    <col min="1805" max="1805" width="8.25" style="874" customWidth="1"/>
    <col min="1806" max="2048" width="9" style="874"/>
    <col min="2049" max="2049" width="8" style="874" customWidth="1"/>
    <col min="2050" max="2050" width="15" style="874" customWidth="1"/>
    <col min="2051" max="2051" width="13.75" style="874" customWidth="1"/>
    <col min="2052" max="2054" width="15" style="874" customWidth="1"/>
    <col min="2055" max="2055" width="12.5" style="874" customWidth="1"/>
    <col min="2056" max="2058" width="14.25" style="874" customWidth="1"/>
    <col min="2059" max="2059" width="33.25" style="874" customWidth="1"/>
    <col min="2060" max="2060" width="17.625" style="874" customWidth="1"/>
    <col min="2061" max="2061" width="8.25" style="874" customWidth="1"/>
    <col min="2062" max="2304" width="9" style="874"/>
    <col min="2305" max="2305" width="8" style="874" customWidth="1"/>
    <col min="2306" max="2306" width="15" style="874" customWidth="1"/>
    <col min="2307" max="2307" width="13.75" style="874" customWidth="1"/>
    <col min="2308" max="2310" width="15" style="874" customWidth="1"/>
    <col min="2311" max="2311" width="12.5" style="874" customWidth="1"/>
    <col min="2312" max="2314" width="14.25" style="874" customWidth="1"/>
    <col min="2315" max="2315" width="33.25" style="874" customWidth="1"/>
    <col min="2316" max="2316" width="17.625" style="874" customWidth="1"/>
    <col min="2317" max="2317" width="8.25" style="874" customWidth="1"/>
    <col min="2318" max="2560" width="9" style="874"/>
    <col min="2561" max="2561" width="8" style="874" customWidth="1"/>
    <col min="2562" max="2562" width="15" style="874" customWidth="1"/>
    <col min="2563" max="2563" width="13.75" style="874" customWidth="1"/>
    <col min="2564" max="2566" width="15" style="874" customWidth="1"/>
    <col min="2567" max="2567" width="12.5" style="874" customWidth="1"/>
    <col min="2568" max="2570" width="14.25" style="874" customWidth="1"/>
    <col min="2571" max="2571" width="33.25" style="874" customWidth="1"/>
    <col min="2572" max="2572" width="17.625" style="874" customWidth="1"/>
    <col min="2573" max="2573" width="8.25" style="874" customWidth="1"/>
    <col min="2574" max="2816" width="9" style="874"/>
    <col min="2817" max="2817" width="8" style="874" customWidth="1"/>
    <col min="2818" max="2818" width="15" style="874" customWidth="1"/>
    <col min="2819" max="2819" width="13.75" style="874" customWidth="1"/>
    <col min="2820" max="2822" width="15" style="874" customWidth="1"/>
    <col min="2823" max="2823" width="12.5" style="874" customWidth="1"/>
    <col min="2824" max="2826" width="14.25" style="874" customWidth="1"/>
    <col min="2827" max="2827" width="33.25" style="874" customWidth="1"/>
    <col min="2828" max="2828" width="17.625" style="874" customWidth="1"/>
    <col min="2829" max="2829" width="8.25" style="874" customWidth="1"/>
    <col min="2830" max="3072" width="9" style="874"/>
    <col min="3073" max="3073" width="8" style="874" customWidth="1"/>
    <col min="3074" max="3074" width="15" style="874" customWidth="1"/>
    <col min="3075" max="3075" width="13.75" style="874" customWidth="1"/>
    <col min="3076" max="3078" width="15" style="874" customWidth="1"/>
    <col min="3079" max="3079" width="12.5" style="874" customWidth="1"/>
    <col min="3080" max="3082" width="14.25" style="874" customWidth="1"/>
    <col min="3083" max="3083" width="33.25" style="874" customWidth="1"/>
    <col min="3084" max="3084" width="17.625" style="874" customWidth="1"/>
    <col min="3085" max="3085" width="8.25" style="874" customWidth="1"/>
    <col min="3086" max="3328" width="9" style="874"/>
    <col min="3329" max="3329" width="8" style="874" customWidth="1"/>
    <col min="3330" max="3330" width="15" style="874" customWidth="1"/>
    <col min="3331" max="3331" width="13.75" style="874" customWidth="1"/>
    <col min="3332" max="3334" width="15" style="874" customWidth="1"/>
    <col min="3335" max="3335" width="12.5" style="874" customWidth="1"/>
    <col min="3336" max="3338" width="14.25" style="874" customWidth="1"/>
    <col min="3339" max="3339" width="33.25" style="874" customWidth="1"/>
    <col min="3340" max="3340" width="17.625" style="874" customWidth="1"/>
    <col min="3341" max="3341" width="8.25" style="874" customWidth="1"/>
    <col min="3342" max="3584" width="9" style="874"/>
    <col min="3585" max="3585" width="8" style="874" customWidth="1"/>
    <col min="3586" max="3586" width="15" style="874" customWidth="1"/>
    <col min="3587" max="3587" width="13.75" style="874" customWidth="1"/>
    <col min="3588" max="3590" width="15" style="874" customWidth="1"/>
    <col min="3591" max="3591" width="12.5" style="874" customWidth="1"/>
    <col min="3592" max="3594" width="14.25" style="874" customWidth="1"/>
    <col min="3595" max="3595" width="33.25" style="874" customWidth="1"/>
    <col min="3596" max="3596" width="17.625" style="874" customWidth="1"/>
    <col min="3597" max="3597" width="8.25" style="874" customWidth="1"/>
    <col min="3598" max="3840" width="9" style="874"/>
    <col min="3841" max="3841" width="8" style="874" customWidth="1"/>
    <col min="3842" max="3842" width="15" style="874" customWidth="1"/>
    <col min="3843" max="3843" width="13.75" style="874" customWidth="1"/>
    <col min="3844" max="3846" width="15" style="874" customWidth="1"/>
    <col min="3847" max="3847" width="12.5" style="874" customWidth="1"/>
    <col min="3848" max="3850" width="14.25" style="874" customWidth="1"/>
    <col min="3851" max="3851" width="33.25" style="874" customWidth="1"/>
    <col min="3852" max="3852" width="17.625" style="874" customWidth="1"/>
    <col min="3853" max="3853" width="8.25" style="874" customWidth="1"/>
    <col min="3854" max="4096" width="9" style="874"/>
    <col min="4097" max="4097" width="8" style="874" customWidth="1"/>
    <col min="4098" max="4098" width="15" style="874" customWidth="1"/>
    <col min="4099" max="4099" width="13.75" style="874" customWidth="1"/>
    <col min="4100" max="4102" width="15" style="874" customWidth="1"/>
    <col min="4103" max="4103" width="12.5" style="874" customWidth="1"/>
    <col min="4104" max="4106" width="14.25" style="874" customWidth="1"/>
    <col min="4107" max="4107" width="33.25" style="874" customWidth="1"/>
    <col min="4108" max="4108" width="17.625" style="874" customWidth="1"/>
    <col min="4109" max="4109" width="8.25" style="874" customWidth="1"/>
    <col min="4110" max="4352" width="9" style="874"/>
    <col min="4353" max="4353" width="8" style="874" customWidth="1"/>
    <col min="4354" max="4354" width="15" style="874" customWidth="1"/>
    <col min="4355" max="4355" width="13.75" style="874" customWidth="1"/>
    <col min="4356" max="4358" width="15" style="874" customWidth="1"/>
    <col min="4359" max="4359" width="12.5" style="874" customWidth="1"/>
    <col min="4360" max="4362" width="14.25" style="874" customWidth="1"/>
    <col min="4363" max="4363" width="33.25" style="874" customWidth="1"/>
    <col min="4364" max="4364" width="17.625" style="874" customWidth="1"/>
    <col min="4365" max="4365" width="8.25" style="874" customWidth="1"/>
    <col min="4366" max="4608" width="9" style="874"/>
    <col min="4609" max="4609" width="8" style="874" customWidth="1"/>
    <col min="4610" max="4610" width="15" style="874" customWidth="1"/>
    <col min="4611" max="4611" width="13.75" style="874" customWidth="1"/>
    <col min="4612" max="4614" width="15" style="874" customWidth="1"/>
    <col min="4615" max="4615" width="12.5" style="874" customWidth="1"/>
    <col min="4616" max="4618" width="14.25" style="874" customWidth="1"/>
    <col min="4619" max="4619" width="33.25" style="874" customWidth="1"/>
    <col min="4620" max="4620" width="17.625" style="874" customWidth="1"/>
    <col min="4621" max="4621" width="8.25" style="874" customWidth="1"/>
    <col min="4622" max="4864" width="9" style="874"/>
    <col min="4865" max="4865" width="8" style="874" customWidth="1"/>
    <col min="4866" max="4866" width="15" style="874" customWidth="1"/>
    <col min="4867" max="4867" width="13.75" style="874" customWidth="1"/>
    <col min="4868" max="4870" width="15" style="874" customWidth="1"/>
    <col min="4871" max="4871" width="12.5" style="874" customWidth="1"/>
    <col min="4872" max="4874" width="14.25" style="874" customWidth="1"/>
    <col min="4875" max="4875" width="33.25" style="874" customWidth="1"/>
    <col min="4876" max="4876" width="17.625" style="874" customWidth="1"/>
    <col min="4877" max="4877" width="8.25" style="874" customWidth="1"/>
    <col min="4878" max="5120" width="9" style="874"/>
    <col min="5121" max="5121" width="8" style="874" customWidth="1"/>
    <col min="5122" max="5122" width="15" style="874" customWidth="1"/>
    <col min="5123" max="5123" width="13.75" style="874" customWidth="1"/>
    <col min="5124" max="5126" width="15" style="874" customWidth="1"/>
    <col min="5127" max="5127" width="12.5" style="874" customWidth="1"/>
    <col min="5128" max="5130" width="14.25" style="874" customWidth="1"/>
    <col min="5131" max="5131" width="33.25" style="874" customWidth="1"/>
    <col min="5132" max="5132" width="17.625" style="874" customWidth="1"/>
    <col min="5133" max="5133" width="8.25" style="874" customWidth="1"/>
    <col min="5134" max="5376" width="9" style="874"/>
    <col min="5377" max="5377" width="8" style="874" customWidth="1"/>
    <col min="5378" max="5378" width="15" style="874" customWidth="1"/>
    <col min="5379" max="5379" width="13.75" style="874" customWidth="1"/>
    <col min="5380" max="5382" width="15" style="874" customWidth="1"/>
    <col min="5383" max="5383" width="12.5" style="874" customWidth="1"/>
    <col min="5384" max="5386" width="14.25" style="874" customWidth="1"/>
    <col min="5387" max="5387" width="33.25" style="874" customWidth="1"/>
    <col min="5388" max="5388" width="17.625" style="874" customWidth="1"/>
    <col min="5389" max="5389" width="8.25" style="874" customWidth="1"/>
    <col min="5390" max="5632" width="9" style="874"/>
    <col min="5633" max="5633" width="8" style="874" customWidth="1"/>
    <col min="5634" max="5634" width="15" style="874" customWidth="1"/>
    <col min="5635" max="5635" width="13.75" style="874" customWidth="1"/>
    <col min="5636" max="5638" width="15" style="874" customWidth="1"/>
    <col min="5639" max="5639" width="12.5" style="874" customWidth="1"/>
    <col min="5640" max="5642" width="14.25" style="874" customWidth="1"/>
    <col min="5643" max="5643" width="33.25" style="874" customWidth="1"/>
    <col min="5644" max="5644" width="17.625" style="874" customWidth="1"/>
    <col min="5645" max="5645" width="8.25" style="874" customWidth="1"/>
    <col min="5646" max="5888" width="9" style="874"/>
    <col min="5889" max="5889" width="8" style="874" customWidth="1"/>
    <col min="5890" max="5890" width="15" style="874" customWidth="1"/>
    <col min="5891" max="5891" width="13.75" style="874" customWidth="1"/>
    <col min="5892" max="5894" width="15" style="874" customWidth="1"/>
    <col min="5895" max="5895" width="12.5" style="874" customWidth="1"/>
    <col min="5896" max="5898" width="14.25" style="874" customWidth="1"/>
    <col min="5899" max="5899" width="33.25" style="874" customWidth="1"/>
    <col min="5900" max="5900" width="17.625" style="874" customWidth="1"/>
    <col min="5901" max="5901" width="8.25" style="874" customWidth="1"/>
    <col min="5902" max="6144" width="9" style="874"/>
    <col min="6145" max="6145" width="8" style="874" customWidth="1"/>
    <col min="6146" max="6146" width="15" style="874" customWidth="1"/>
    <col min="6147" max="6147" width="13.75" style="874" customWidth="1"/>
    <col min="6148" max="6150" width="15" style="874" customWidth="1"/>
    <col min="6151" max="6151" width="12.5" style="874" customWidth="1"/>
    <col min="6152" max="6154" width="14.25" style="874" customWidth="1"/>
    <col min="6155" max="6155" width="33.25" style="874" customWidth="1"/>
    <col min="6156" max="6156" width="17.625" style="874" customWidth="1"/>
    <col min="6157" max="6157" width="8.25" style="874" customWidth="1"/>
    <col min="6158" max="6400" width="9" style="874"/>
    <col min="6401" max="6401" width="8" style="874" customWidth="1"/>
    <col min="6402" max="6402" width="15" style="874" customWidth="1"/>
    <col min="6403" max="6403" width="13.75" style="874" customWidth="1"/>
    <col min="6404" max="6406" width="15" style="874" customWidth="1"/>
    <col min="6407" max="6407" width="12.5" style="874" customWidth="1"/>
    <col min="6408" max="6410" width="14.25" style="874" customWidth="1"/>
    <col min="6411" max="6411" width="33.25" style="874" customWidth="1"/>
    <col min="6412" max="6412" width="17.625" style="874" customWidth="1"/>
    <col min="6413" max="6413" width="8.25" style="874" customWidth="1"/>
    <col min="6414" max="6656" width="9" style="874"/>
    <col min="6657" max="6657" width="8" style="874" customWidth="1"/>
    <col min="6658" max="6658" width="15" style="874" customWidth="1"/>
    <col min="6659" max="6659" width="13.75" style="874" customWidth="1"/>
    <col min="6660" max="6662" width="15" style="874" customWidth="1"/>
    <col min="6663" max="6663" width="12.5" style="874" customWidth="1"/>
    <col min="6664" max="6666" width="14.25" style="874" customWidth="1"/>
    <col min="6667" max="6667" width="33.25" style="874" customWidth="1"/>
    <col min="6668" max="6668" width="17.625" style="874" customWidth="1"/>
    <col min="6669" max="6669" width="8.25" style="874" customWidth="1"/>
    <col min="6670" max="6912" width="9" style="874"/>
    <col min="6913" max="6913" width="8" style="874" customWidth="1"/>
    <col min="6914" max="6914" width="15" style="874" customWidth="1"/>
    <col min="6915" max="6915" width="13.75" style="874" customWidth="1"/>
    <col min="6916" max="6918" width="15" style="874" customWidth="1"/>
    <col min="6919" max="6919" width="12.5" style="874" customWidth="1"/>
    <col min="6920" max="6922" width="14.25" style="874" customWidth="1"/>
    <col min="6923" max="6923" width="33.25" style="874" customWidth="1"/>
    <col min="6924" max="6924" width="17.625" style="874" customWidth="1"/>
    <col min="6925" max="6925" width="8.25" style="874" customWidth="1"/>
    <col min="6926" max="7168" width="9" style="874"/>
    <col min="7169" max="7169" width="8" style="874" customWidth="1"/>
    <col min="7170" max="7170" width="15" style="874" customWidth="1"/>
    <col min="7171" max="7171" width="13.75" style="874" customWidth="1"/>
    <col min="7172" max="7174" width="15" style="874" customWidth="1"/>
    <col min="7175" max="7175" width="12.5" style="874" customWidth="1"/>
    <col min="7176" max="7178" width="14.25" style="874" customWidth="1"/>
    <col min="7179" max="7179" width="33.25" style="874" customWidth="1"/>
    <col min="7180" max="7180" width="17.625" style="874" customWidth="1"/>
    <col min="7181" max="7181" width="8.25" style="874" customWidth="1"/>
    <col min="7182" max="7424" width="9" style="874"/>
    <col min="7425" max="7425" width="8" style="874" customWidth="1"/>
    <col min="7426" max="7426" width="15" style="874" customWidth="1"/>
    <col min="7427" max="7427" width="13.75" style="874" customWidth="1"/>
    <col min="7428" max="7430" width="15" style="874" customWidth="1"/>
    <col min="7431" max="7431" width="12.5" style="874" customWidth="1"/>
    <col min="7432" max="7434" width="14.25" style="874" customWidth="1"/>
    <col min="7435" max="7435" width="33.25" style="874" customWidth="1"/>
    <col min="7436" max="7436" width="17.625" style="874" customWidth="1"/>
    <col min="7437" max="7437" width="8.25" style="874" customWidth="1"/>
    <col min="7438" max="7680" width="9" style="874"/>
    <col min="7681" max="7681" width="8" style="874" customWidth="1"/>
    <col min="7682" max="7682" width="15" style="874" customWidth="1"/>
    <col min="7683" max="7683" width="13.75" style="874" customWidth="1"/>
    <col min="7684" max="7686" width="15" style="874" customWidth="1"/>
    <col min="7687" max="7687" width="12.5" style="874" customWidth="1"/>
    <col min="7688" max="7690" width="14.25" style="874" customWidth="1"/>
    <col min="7691" max="7691" width="33.25" style="874" customWidth="1"/>
    <col min="7692" max="7692" width="17.625" style="874" customWidth="1"/>
    <col min="7693" max="7693" width="8.25" style="874" customWidth="1"/>
    <col min="7694" max="7936" width="9" style="874"/>
    <col min="7937" max="7937" width="8" style="874" customWidth="1"/>
    <col min="7938" max="7938" width="15" style="874" customWidth="1"/>
    <col min="7939" max="7939" width="13.75" style="874" customWidth="1"/>
    <col min="7940" max="7942" width="15" style="874" customWidth="1"/>
    <col min="7943" max="7943" width="12.5" style="874" customWidth="1"/>
    <col min="7944" max="7946" width="14.25" style="874" customWidth="1"/>
    <col min="7947" max="7947" width="33.25" style="874" customWidth="1"/>
    <col min="7948" max="7948" width="17.625" style="874" customWidth="1"/>
    <col min="7949" max="7949" width="8.25" style="874" customWidth="1"/>
    <col min="7950" max="8192" width="9" style="874"/>
    <col min="8193" max="8193" width="8" style="874" customWidth="1"/>
    <col min="8194" max="8194" width="15" style="874" customWidth="1"/>
    <col min="8195" max="8195" width="13.75" style="874" customWidth="1"/>
    <col min="8196" max="8198" width="15" style="874" customWidth="1"/>
    <col min="8199" max="8199" width="12.5" style="874" customWidth="1"/>
    <col min="8200" max="8202" width="14.25" style="874" customWidth="1"/>
    <col min="8203" max="8203" width="33.25" style="874" customWidth="1"/>
    <col min="8204" max="8204" width="17.625" style="874" customWidth="1"/>
    <col min="8205" max="8205" width="8.25" style="874" customWidth="1"/>
    <col min="8206" max="8448" width="9" style="874"/>
    <col min="8449" max="8449" width="8" style="874" customWidth="1"/>
    <col min="8450" max="8450" width="15" style="874" customWidth="1"/>
    <col min="8451" max="8451" width="13.75" style="874" customWidth="1"/>
    <col min="8452" max="8454" width="15" style="874" customWidth="1"/>
    <col min="8455" max="8455" width="12.5" style="874" customWidth="1"/>
    <col min="8456" max="8458" width="14.25" style="874" customWidth="1"/>
    <col min="8459" max="8459" width="33.25" style="874" customWidth="1"/>
    <col min="8460" max="8460" width="17.625" style="874" customWidth="1"/>
    <col min="8461" max="8461" width="8.25" style="874" customWidth="1"/>
    <col min="8462" max="8704" width="9" style="874"/>
    <col min="8705" max="8705" width="8" style="874" customWidth="1"/>
    <col min="8706" max="8706" width="15" style="874" customWidth="1"/>
    <col min="8707" max="8707" width="13.75" style="874" customWidth="1"/>
    <col min="8708" max="8710" width="15" style="874" customWidth="1"/>
    <col min="8711" max="8711" width="12.5" style="874" customWidth="1"/>
    <col min="8712" max="8714" width="14.25" style="874" customWidth="1"/>
    <col min="8715" max="8715" width="33.25" style="874" customWidth="1"/>
    <col min="8716" max="8716" width="17.625" style="874" customWidth="1"/>
    <col min="8717" max="8717" width="8.25" style="874" customWidth="1"/>
    <col min="8718" max="8960" width="9" style="874"/>
    <col min="8961" max="8961" width="8" style="874" customWidth="1"/>
    <col min="8962" max="8962" width="15" style="874" customWidth="1"/>
    <col min="8963" max="8963" width="13.75" style="874" customWidth="1"/>
    <col min="8964" max="8966" width="15" style="874" customWidth="1"/>
    <col min="8967" max="8967" width="12.5" style="874" customWidth="1"/>
    <col min="8968" max="8970" width="14.25" style="874" customWidth="1"/>
    <col min="8971" max="8971" width="33.25" style="874" customWidth="1"/>
    <col min="8972" max="8972" width="17.625" style="874" customWidth="1"/>
    <col min="8973" max="8973" width="8.25" style="874" customWidth="1"/>
    <col min="8974" max="9216" width="9" style="874"/>
    <col min="9217" max="9217" width="8" style="874" customWidth="1"/>
    <col min="9218" max="9218" width="15" style="874" customWidth="1"/>
    <col min="9219" max="9219" width="13.75" style="874" customWidth="1"/>
    <col min="9220" max="9222" width="15" style="874" customWidth="1"/>
    <col min="9223" max="9223" width="12.5" style="874" customWidth="1"/>
    <col min="9224" max="9226" width="14.25" style="874" customWidth="1"/>
    <col min="9227" max="9227" width="33.25" style="874" customWidth="1"/>
    <col min="9228" max="9228" width="17.625" style="874" customWidth="1"/>
    <col min="9229" max="9229" width="8.25" style="874" customWidth="1"/>
    <col min="9230" max="9472" width="9" style="874"/>
    <col min="9473" max="9473" width="8" style="874" customWidth="1"/>
    <col min="9474" max="9474" width="15" style="874" customWidth="1"/>
    <col min="9475" max="9475" width="13.75" style="874" customWidth="1"/>
    <col min="9476" max="9478" width="15" style="874" customWidth="1"/>
    <col min="9479" max="9479" width="12.5" style="874" customWidth="1"/>
    <col min="9480" max="9482" width="14.25" style="874" customWidth="1"/>
    <col min="9483" max="9483" width="33.25" style="874" customWidth="1"/>
    <col min="9484" max="9484" width="17.625" style="874" customWidth="1"/>
    <col min="9485" max="9485" width="8.25" style="874" customWidth="1"/>
    <col min="9486" max="9728" width="9" style="874"/>
    <col min="9729" max="9729" width="8" style="874" customWidth="1"/>
    <col min="9730" max="9730" width="15" style="874" customWidth="1"/>
    <col min="9731" max="9731" width="13.75" style="874" customWidth="1"/>
    <col min="9732" max="9734" width="15" style="874" customWidth="1"/>
    <col min="9735" max="9735" width="12.5" style="874" customWidth="1"/>
    <col min="9736" max="9738" width="14.25" style="874" customWidth="1"/>
    <col min="9739" max="9739" width="33.25" style="874" customWidth="1"/>
    <col min="9740" max="9740" width="17.625" style="874" customWidth="1"/>
    <col min="9741" max="9741" width="8.25" style="874" customWidth="1"/>
    <col min="9742" max="9984" width="9" style="874"/>
    <col min="9985" max="9985" width="8" style="874" customWidth="1"/>
    <col min="9986" max="9986" width="15" style="874" customWidth="1"/>
    <col min="9987" max="9987" width="13.75" style="874" customWidth="1"/>
    <col min="9988" max="9990" width="15" style="874" customWidth="1"/>
    <col min="9991" max="9991" width="12.5" style="874" customWidth="1"/>
    <col min="9992" max="9994" width="14.25" style="874" customWidth="1"/>
    <col min="9995" max="9995" width="33.25" style="874" customWidth="1"/>
    <col min="9996" max="9996" width="17.625" style="874" customWidth="1"/>
    <col min="9997" max="9997" width="8.25" style="874" customWidth="1"/>
    <col min="9998" max="10240" width="9" style="874"/>
    <col min="10241" max="10241" width="8" style="874" customWidth="1"/>
    <col min="10242" max="10242" width="15" style="874" customWidth="1"/>
    <col min="10243" max="10243" width="13.75" style="874" customWidth="1"/>
    <col min="10244" max="10246" width="15" style="874" customWidth="1"/>
    <col min="10247" max="10247" width="12.5" style="874" customWidth="1"/>
    <col min="10248" max="10250" width="14.25" style="874" customWidth="1"/>
    <col min="10251" max="10251" width="33.25" style="874" customWidth="1"/>
    <col min="10252" max="10252" width="17.625" style="874" customWidth="1"/>
    <col min="10253" max="10253" width="8.25" style="874" customWidth="1"/>
    <col min="10254" max="10496" width="9" style="874"/>
    <col min="10497" max="10497" width="8" style="874" customWidth="1"/>
    <col min="10498" max="10498" width="15" style="874" customWidth="1"/>
    <col min="10499" max="10499" width="13.75" style="874" customWidth="1"/>
    <col min="10500" max="10502" width="15" style="874" customWidth="1"/>
    <col min="10503" max="10503" width="12.5" style="874" customWidth="1"/>
    <col min="10504" max="10506" width="14.25" style="874" customWidth="1"/>
    <col min="10507" max="10507" width="33.25" style="874" customWidth="1"/>
    <col min="10508" max="10508" width="17.625" style="874" customWidth="1"/>
    <col min="10509" max="10509" width="8.25" style="874" customWidth="1"/>
    <col min="10510" max="10752" width="9" style="874"/>
    <col min="10753" max="10753" width="8" style="874" customWidth="1"/>
    <col min="10754" max="10754" width="15" style="874" customWidth="1"/>
    <col min="10755" max="10755" width="13.75" style="874" customWidth="1"/>
    <col min="10756" max="10758" width="15" style="874" customWidth="1"/>
    <col min="10759" max="10759" width="12.5" style="874" customWidth="1"/>
    <col min="10760" max="10762" width="14.25" style="874" customWidth="1"/>
    <col min="10763" max="10763" width="33.25" style="874" customWidth="1"/>
    <col min="10764" max="10764" width="17.625" style="874" customWidth="1"/>
    <col min="10765" max="10765" width="8.25" style="874" customWidth="1"/>
    <col min="10766" max="11008" width="9" style="874"/>
    <col min="11009" max="11009" width="8" style="874" customWidth="1"/>
    <col min="11010" max="11010" width="15" style="874" customWidth="1"/>
    <col min="11011" max="11011" width="13.75" style="874" customWidth="1"/>
    <col min="11012" max="11014" width="15" style="874" customWidth="1"/>
    <col min="11015" max="11015" width="12.5" style="874" customWidth="1"/>
    <col min="11016" max="11018" width="14.25" style="874" customWidth="1"/>
    <col min="11019" max="11019" width="33.25" style="874" customWidth="1"/>
    <col min="11020" max="11020" width="17.625" style="874" customWidth="1"/>
    <col min="11021" max="11021" width="8.25" style="874" customWidth="1"/>
    <col min="11022" max="11264" width="9" style="874"/>
    <col min="11265" max="11265" width="8" style="874" customWidth="1"/>
    <col min="11266" max="11266" width="15" style="874" customWidth="1"/>
    <col min="11267" max="11267" width="13.75" style="874" customWidth="1"/>
    <col min="11268" max="11270" width="15" style="874" customWidth="1"/>
    <col min="11271" max="11271" width="12.5" style="874" customWidth="1"/>
    <col min="11272" max="11274" width="14.25" style="874" customWidth="1"/>
    <col min="11275" max="11275" width="33.25" style="874" customWidth="1"/>
    <col min="11276" max="11276" width="17.625" style="874" customWidth="1"/>
    <col min="11277" max="11277" width="8.25" style="874" customWidth="1"/>
    <col min="11278" max="11520" width="9" style="874"/>
    <col min="11521" max="11521" width="8" style="874" customWidth="1"/>
    <col min="11522" max="11522" width="15" style="874" customWidth="1"/>
    <col min="11523" max="11523" width="13.75" style="874" customWidth="1"/>
    <col min="11524" max="11526" width="15" style="874" customWidth="1"/>
    <col min="11527" max="11527" width="12.5" style="874" customWidth="1"/>
    <col min="11528" max="11530" width="14.25" style="874" customWidth="1"/>
    <col min="11531" max="11531" width="33.25" style="874" customWidth="1"/>
    <col min="11532" max="11532" width="17.625" style="874" customWidth="1"/>
    <col min="11533" max="11533" width="8.25" style="874" customWidth="1"/>
    <col min="11534" max="11776" width="9" style="874"/>
    <col min="11777" max="11777" width="8" style="874" customWidth="1"/>
    <col min="11778" max="11778" width="15" style="874" customWidth="1"/>
    <col min="11779" max="11779" width="13.75" style="874" customWidth="1"/>
    <col min="11780" max="11782" width="15" style="874" customWidth="1"/>
    <col min="11783" max="11783" width="12.5" style="874" customWidth="1"/>
    <col min="11784" max="11786" width="14.25" style="874" customWidth="1"/>
    <col min="11787" max="11787" width="33.25" style="874" customWidth="1"/>
    <col min="11788" max="11788" width="17.625" style="874" customWidth="1"/>
    <col min="11789" max="11789" width="8.25" style="874" customWidth="1"/>
    <col min="11790" max="12032" width="9" style="874"/>
    <col min="12033" max="12033" width="8" style="874" customWidth="1"/>
    <col min="12034" max="12034" width="15" style="874" customWidth="1"/>
    <col min="12035" max="12035" width="13.75" style="874" customWidth="1"/>
    <col min="12036" max="12038" width="15" style="874" customWidth="1"/>
    <col min="12039" max="12039" width="12.5" style="874" customWidth="1"/>
    <col min="12040" max="12042" width="14.25" style="874" customWidth="1"/>
    <col min="12043" max="12043" width="33.25" style="874" customWidth="1"/>
    <col min="12044" max="12044" width="17.625" style="874" customWidth="1"/>
    <col min="12045" max="12045" width="8.25" style="874" customWidth="1"/>
    <col min="12046" max="12288" width="9" style="874"/>
    <col min="12289" max="12289" width="8" style="874" customWidth="1"/>
    <col min="12290" max="12290" width="15" style="874" customWidth="1"/>
    <col min="12291" max="12291" width="13.75" style="874" customWidth="1"/>
    <col min="12292" max="12294" width="15" style="874" customWidth="1"/>
    <col min="12295" max="12295" width="12.5" style="874" customWidth="1"/>
    <col min="12296" max="12298" width="14.25" style="874" customWidth="1"/>
    <col min="12299" max="12299" width="33.25" style="874" customWidth="1"/>
    <col min="12300" max="12300" width="17.625" style="874" customWidth="1"/>
    <col min="12301" max="12301" width="8.25" style="874" customWidth="1"/>
    <col min="12302" max="12544" width="9" style="874"/>
    <col min="12545" max="12545" width="8" style="874" customWidth="1"/>
    <col min="12546" max="12546" width="15" style="874" customWidth="1"/>
    <col min="12547" max="12547" width="13.75" style="874" customWidth="1"/>
    <col min="12548" max="12550" width="15" style="874" customWidth="1"/>
    <col min="12551" max="12551" width="12.5" style="874" customWidth="1"/>
    <col min="12552" max="12554" width="14.25" style="874" customWidth="1"/>
    <col min="12555" max="12555" width="33.25" style="874" customWidth="1"/>
    <col min="12556" max="12556" width="17.625" style="874" customWidth="1"/>
    <col min="12557" max="12557" width="8.25" style="874" customWidth="1"/>
    <col min="12558" max="12800" width="9" style="874"/>
    <col min="12801" max="12801" width="8" style="874" customWidth="1"/>
    <col min="12802" max="12802" width="15" style="874" customWidth="1"/>
    <col min="12803" max="12803" width="13.75" style="874" customWidth="1"/>
    <col min="12804" max="12806" width="15" style="874" customWidth="1"/>
    <col min="12807" max="12807" width="12.5" style="874" customWidth="1"/>
    <col min="12808" max="12810" width="14.25" style="874" customWidth="1"/>
    <col min="12811" max="12811" width="33.25" style="874" customWidth="1"/>
    <col min="12812" max="12812" width="17.625" style="874" customWidth="1"/>
    <col min="12813" max="12813" width="8.25" style="874" customWidth="1"/>
    <col min="12814" max="13056" width="9" style="874"/>
    <col min="13057" max="13057" width="8" style="874" customWidth="1"/>
    <col min="13058" max="13058" width="15" style="874" customWidth="1"/>
    <col min="13059" max="13059" width="13.75" style="874" customWidth="1"/>
    <col min="13060" max="13062" width="15" style="874" customWidth="1"/>
    <col min="13063" max="13063" width="12.5" style="874" customWidth="1"/>
    <col min="13064" max="13066" width="14.25" style="874" customWidth="1"/>
    <col min="13067" max="13067" width="33.25" style="874" customWidth="1"/>
    <col min="13068" max="13068" width="17.625" style="874" customWidth="1"/>
    <col min="13069" max="13069" width="8.25" style="874" customWidth="1"/>
    <col min="13070" max="13312" width="9" style="874"/>
    <col min="13313" max="13313" width="8" style="874" customWidth="1"/>
    <col min="13314" max="13314" width="15" style="874" customWidth="1"/>
    <col min="13315" max="13315" width="13.75" style="874" customWidth="1"/>
    <col min="13316" max="13318" width="15" style="874" customWidth="1"/>
    <col min="13319" max="13319" width="12.5" style="874" customWidth="1"/>
    <col min="13320" max="13322" width="14.25" style="874" customWidth="1"/>
    <col min="13323" max="13323" width="33.25" style="874" customWidth="1"/>
    <col min="13324" max="13324" width="17.625" style="874" customWidth="1"/>
    <col min="13325" max="13325" width="8.25" style="874" customWidth="1"/>
    <col min="13326" max="13568" width="9" style="874"/>
    <col min="13569" max="13569" width="8" style="874" customWidth="1"/>
    <col min="13570" max="13570" width="15" style="874" customWidth="1"/>
    <col min="13571" max="13571" width="13.75" style="874" customWidth="1"/>
    <col min="13572" max="13574" width="15" style="874" customWidth="1"/>
    <col min="13575" max="13575" width="12.5" style="874" customWidth="1"/>
    <col min="13576" max="13578" width="14.25" style="874" customWidth="1"/>
    <col min="13579" max="13579" width="33.25" style="874" customWidth="1"/>
    <col min="13580" max="13580" width="17.625" style="874" customWidth="1"/>
    <col min="13581" max="13581" width="8.25" style="874" customWidth="1"/>
    <col min="13582" max="13824" width="9" style="874"/>
    <col min="13825" max="13825" width="8" style="874" customWidth="1"/>
    <col min="13826" max="13826" width="15" style="874" customWidth="1"/>
    <col min="13827" max="13827" width="13.75" style="874" customWidth="1"/>
    <col min="13828" max="13830" width="15" style="874" customWidth="1"/>
    <col min="13831" max="13831" width="12.5" style="874" customWidth="1"/>
    <col min="13832" max="13834" width="14.25" style="874" customWidth="1"/>
    <col min="13835" max="13835" width="33.25" style="874" customWidth="1"/>
    <col min="13836" max="13836" width="17.625" style="874" customWidth="1"/>
    <col min="13837" max="13837" width="8.25" style="874" customWidth="1"/>
    <col min="13838" max="14080" width="9" style="874"/>
    <col min="14081" max="14081" width="8" style="874" customWidth="1"/>
    <col min="14082" max="14082" width="15" style="874" customWidth="1"/>
    <col min="14083" max="14083" width="13.75" style="874" customWidth="1"/>
    <col min="14084" max="14086" width="15" style="874" customWidth="1"/>
    <col min="14087" max="14087" width="12.5" style="874" customWidth="1"/>
    <col min="14088" max="14090" width="14.25" style="874" customWidth="1"/>
    <col min="14091" max="14091" width="33.25" style="874" customWidth="1"/>
    <col min="14092" max="14092" width="17.625" style="874" customWidth="1"/>
    <col min="14093" max="14093" width="8.25" style="874" customWidth="1"/>
    <col min="14094" max="14336" width="9" style="874"/>
    <col min="14337" max="14337" width="8" style="874" customWidth="1"/>
    <col min="14338" max="14338" width="15" style="874" customWidth="1"/>
    <col min="14339" max="14339" width="13.75" style="874" customWidth="1"/>
    <col min="14340" max="14342" width="15" style="874" customWidth="1"/>
    <col min="14343" max="14343" width="12.5" style="874" customWidth="1"/>
    <col min="14344" max="14346" width="14.25" style="874" customWidth="1"/>
    <col min="14347" max="14347" width="33.25" style="874" customWidth="1"/>
    <col min="14348" max="14348" width="17.625" style="874" customWidth="1"/>
    <col min="14349" max="14349" width="8.25" style="874" customWidth="1"/>
    <col min="14350" max="14592" width="9" style="874"/>
    <col min="14593" max="14593" width="8" style="874" customWidth="1"/>
    <col min="14594" max="14594" width="15" style="874" customWidth="1"/>
    <col min="14595" max="14595" width="13.75" style="874" customWidth="1"/>
    <col min="14596" max="14598" width="15" style="874" customWidth="1"/>
    <col min="14599" max="14599" width="12.5" style="874" customWidth="1"/>
    <col min="14600" max="14602" width="14.25" style="874" customWidth="1"/>
    <col min="14603" max="14603" width="33.25" style="874" customWidth="1"/>
    <col min="14604" max="14604" width="17.625" style="874" customWidth="1"/>
    <col min="14605" max="14605" width="8.25" style="874" customWidth="1"/>
    <col min="14606" max="14848" width="9" style="874"/>
    <col min="14849" max="14849" width="8" style="874" customWidth="1"/>
    <col min="14850" max="14850" width="15" style="874" customWidth="1"/>
    <col min="14851" max="14851" width="13.75" style="874" customWidth="1"/>
    <col min="14852" max="14854" width="15" style="874" customWidth="1"/>
    <col min="14855" max="14855" width="12.5" style="874" customWidth="1"/>
    <col min="14856" max="14858" width="14.25" style="874" customWidth="1"/>
    <col min="14859" max="14859" width="33.25" style="874" customWidth="1"/>
    <col min="14860" max="14860" width="17.625" style="874" customWidth="1"/>
    <col min="14861" max="14861" width="8.25" style="874" customWidth="1"/>
    <col min="14862" max="15104" width="9" style="874"/>
    <col min="15105" max="15105" width="8" style="874" customWidth="1"/>
    <col min="15106" max="15106" width="15" style="874" customWidth="1"/>
    <col min="15107" max="15107" width="13.75" style="874" customWidth="1"/>
    <col min="15108" max="15110" width="15" style="874" customWidth="1"/>
    <col min="15111" max="15111" width="12.5" style="874" customWidth="1"/>
    <col min="15112" max="15114" width="14.25" style="874" customWidth="1"/>
    <col min="15115" max="15115" width="33.25" style="874" customWidth="1"/>
    <col min="15116" max="15116" width="17.625" style="874" customWidth="1"/>
    <col min="15117" max="15117" width="8.25" style="874" customWidth="1"/>
    <col min="15118" max="15360" width="9" style="874"/>
    <col min="15361" max="15361" width="8" style="874" customWidth="1"/>
    <col min="15362" max="15362" width="15" style="874" customWidth="1"/>
    <col min="15363" max="15363" width="13.75" style="874" customWidth="1"/>
    <col min="15364" max="15366" width="15" style="874" customWidth="1"/>
    <col min="15367" max="15367" width="12.5" style="874" customWidth="1"/>
    <col min="15368" max="15370" width="14.25" style="874" customWidth="1"/>
    <col min="15371" max="15371" width="33.25" style="874" customWidth="1"/>
    <col min="15372" max="15372" width="17.625" style="874" customWidth="1"/>
    <col min="15373" max="15373" width="8.25" style="874" customWidth="1"/>
    <col min="15374" max="15616" width="9" style="874"/>
    <col min="15617" max="15617" width="8" style="874" customWidth="1"/>
    <col min="15618" max="15618" width="15" style="874" customWidth="1"/>
    <col min="15619" max="15619" width="13.75" style="874" customWidth="1"/>
    <col min="15620" max="15622" width="15" style="874" customWidth="1"/>
    <col min="15623" max="15623" width="12.5" style="874" customWidth="1"/>
    <col min="15624" max="15626" width="14.25" style="874" customWidth="1"/>
    <col min="15627" max="15627" width="33.25" style="874" customWidth="1"/>
    <col min="15628" max="15628" width="17.625" style="874" customWidth="1"/>
    <col min="15629" max="15629" width="8.25" style="874" customWidth="1"/>
    <col min="15630" max="15872" width="9" style="874"/>
    <col min="15873" max="15873" width="8" style="874" customWidth="1"/>
    <col min="15874" max="15874" width="15" style="874" customWidth="1"/>
    <col min="15875" max="15875" width="13.75" style="874" customWidth="1"/>
    <col min="15876" max="15878" width="15" style="874" customWidth="1"/>
    <col min="15879" max="15879" width="12.5" style="874" customWidth="1"/>
    <col min="15880" max="15882" width="14.25" style="874" customWidth="1"/>
    <col min="15883" max="15883" width="33.25" style="874" customWidth="1"/>
    <col min="15884" max="15884" width="17.625" style="874" customWidth="1"/>
    <col min="15885" max="15885" width="8.25" style="874" customWidth="1"/>
    <col min="15886" max="16128" width="9" style="874"/>
    <col min="16129" max="16129" width="8" style="874" customWidth="1"/>
    <col min="16130" max="16130" width="15" style="874" customWidth="1"/>
    <col min="16131" max="16131" width="13.75" style="874" customWidth="1"/>
    <col min="16132" max="16134" width="15" style="874" customWidth="1"/>
    <col min="16135" max="16135" width="12.5" style="874" customWidth="1"/>
    <col min="16136" max="16138" width="14.25" style="874" customWidth="1"/>
    <col min="16139" max="16139" width="33.25" style="874" customWidth="1"/>
    <col min="16140" max="16140" width="17.625" style="874" customWidth="1"/>
    <col min="16141" max="16141" width="8.25" style="874" customWidth="1"/>
    <col min="16142" max="16384" width="9" style="874"/>
  </cols>
  <sheetData>
    <row r="1" spans="1:28" x14ac:dyDescent="0.15">
      <c r="A1" s="873" t="s">
        <v>838</v>
      </c>
    </row>
    <row r="2" spans="1:28" x14ac:dyDescent="0.15">
      <c r="B2" s="880" t="s">
        <v>839</v>
      </c>
      <c r="C2" s="875" t="s">
        <v>840</v>
      </c>
      <c r="D2" s="875" t="s">
        <v>841</v>
      </c>
      <c r="E2" s="875" t="s">
        <v>842</v>
      </c>
      <c r="F2" s="875" t="s">
        <v>843</v>
      </c>
      <c r="G2" s="881" t="s">
        <v>844</v>
      </c>
      <c r="H2" s="882" t="s">
        <v>845</v>
      </c>
      <c r="I2" s="882" t="s">
        <v>846</v>
      </c>
      <c r="J2" s="883" t="s">
        <v>847</v>
      </c>
      <c r="K2" s="875" t="s">
        <v>519</v>
      </c>
    </row>
    <row r="3" spans="1:28" s="877" customFormat="1" x14ac:dyDescent="0.15">
      <c r="A3" s="884" t="s">
        <v>848</v>
      </c>
      <c r="B3" s="890" t="s">
        <v>865</v>
      </c>
      <c r="C3" s="886" t="s">
        <v>866</v>
      </c>
      <c r="D3" s="884" t="s">
        <v>867</v>
      </c>
      <c r="E3" s="884" t="s">
        <v>867</v>
      </c>
      <c r="F3" s="884" t="s">
        <v>857</v>
      </c>
      <c r="G3" s="887">
        <f t="shared" ref="G3:G48" si="0">ROUND(H3,-3)/1000</f>
        <v>96</v>
      </c>
      <c r="H3" s="887">
        <v>96000</v>
      </c>
      <c r="I3" s="887">
        <f t="shared" ref="I3:I48" si="1">ROUND(J3,-3)/1000</f>
        <v>96</v>
      </c>
      <c r="J3" s="893">
        <v>96000</v>
      </c>
      <c r="K3" s="886" t="s">
        <v>868</v>
      </c>
      <c r="L3" s="889">
        <f t="shared" ref="L3:L48" si="2">J3-H3</f>
        <v>0</v>
      </c>
      <c r="M3" s="878" t="s">
        <v>869</v>
      </c>
      <c r="N3" s="889"/>
      <c r="O3" s="889"/>
      <c r="P3" s="889"/>
      <c r="Q3" s="889"/>
      <c r="R3" s="889"/>
      <c r="S3" s="889"/>
      <c r="T3" s="889"/>
      <c r="U3" s="889"/>
      <c r="V3" s="889"/>
      <c r="W3" s="889"/>
      <c r="X3" s="889"/>
      <c r="Y3" s="889"/>
      <c r="Z3" s="889"/>
      <c r="AA3" s="889"/>
      <c r="AB3" s="889"/>
    </row>
    <row r="4" spans="1:28" s="877" customFormat="1" x14ac:dyDescent="0.15">
      <c r="A4" s="884" t="s">
        <v>848</v>
      </c>
      <c r="B4" s="890" t="s">
        <v>873</v>
      </c>
      <c r="C4" s="891" t="s">
        <v>866</v>
      </c>
      <c r="D4" s="884" t="s">
        <v>851</v>
      </c>
      <c r="E4" s="884" t="s">
        <v>852</v>
      </c>
      <c r="F4" s="884" t="s">
        <v>857</v>
      </c>
      <c r="G4" s="887">
        <f t="shared" si="0"/>
        <v>783</v>
      </c>
      <c r="H4" s="886">
        <v>783000</v>
      </c>
      <c r="I4" s="887">
        <f t="shared" si="1"/>
        <v>783</v>
      </c>
      <c r="J4" s="748">
        <v>783000</v>
      </c>
      <c r="K4" s="886" t="s">
        <v>874</v>
      </c>
      <c r="L4" s="889">
        <f t="shared" si="2"/>
        <v>0</v>
      </c>
      <c r="M4" s="878" t="s">
        <v>869</v>
      </c>
    </row>
    <row r="5" spans="1:28" s="877" customFormat="1" x14ac:dyDescent="0.15">
      <c r="A5" s="884" t="s">
        <v>848</v>
      </c>
      <c r="B5" s="890" t="s">
        <v>873</v>
      </c>
      <c r="C5" s="891" t="s">
        <v>866</v>
      </c>
      <c r="D5" s="884" t="s">
        <v>851</v>
      </c>
      <c r="E5" s="884" t="s">
        <v>852</v>
      </c>
      <c r="F5" s="884" t="s">
        <v>857</v>
      </c>
      <c r="G5" s="887">
        <f t="shared" si="0"/>
        <v>382</v>
      </c>
      <c r="H5" s="886">
        <v>382000</v>
      </c>
      <c r="I5" s="887">
        <f t="shared" si="1"/>
        <v>382</v>
      </c>
      <c r="J5" s="748">
        <v>382000</v>
      </c>
      <c r="K5" s="886" t="s">
        <v>875</v>
      </c>
      <c r="L5" s="889">
        <f t="shared" si="2"/>
        <v>0</v>
      </c>
      <c r="M5" s="878" t="s">
        <v>869</v>
      </c>
    </row>
    <row r="6" spans="1:28" s="877" customFormat="1" x14ac:dyDescent="0.15">
      <c r="A6" s="884" t="s">
        <v>848</v>
      </c>
      <c r="B6" s="890" t="s">
        <v>873</v>
      </c>
      <c r="C6" s="891" t="s">
        <v>866</v>
      </c>
      <c r="D6" s="884" t="s">
        <v>851</v>
      </c>
      <c r="E6" s="884" t="s">
        <v>852</v>
      </c>
      <c r="F6" s="884" t="s">
        <v>857</v>
      </c>
      <c r="G6" s="887">
        <f t="shared" si="0"/>
        <v>680</v>
      </c>
      <c r="H6" s="886">
        <v>680000</v>
      </c>
      <c r="I6" s="887">
        <f t="shared" si="1"/>
        <v>680</v>
      </c>
      <c r="J6" s="748">
        <v>680000</v>
      </c>
      <c r="K6" s="886" t="s">
        <v>876</v>
      </c>
      <c r="L6" s="889">
        <f t="shared" si="2"/>
        <v>0</v>
      </c>
      <c r="M6" s="878" t="s">
        <v>869</v>
      </c>
    </row>
    <row r="7" spans="1:28" s="877" customFormat="1" x14ac:dyDescent="0.15">
      <c r="A7" s="884" t="s">
        <v>848</v>
      </c>
      <c r="B7" s="890" t="s">
        <v>873</v>
      </c>
      <c r="C7" s="891" t="s">
        <v>866</v>
      </c>
      <c r="D7" s="884" t="s">
        <v>851</v>
      </c>
      <c r="E7" s="884" t="s">
        <v>852</v>
      </c>
      <c r="F7" s="884" t="s">
        <v>857</v>
      </c>
      <c r="G7" s="887">
        <f t="shared" si="0"/>
        <v>850</v>
      </c>
      <c r="H7" s="886">
        <v>850000</v>
      </c>
      <c r="I7" s="887">
        <f t="shared" si="1"/>
        <v>850</v>
      </c>
      <c r="J7" s="748">
        <v>850000</v>
      </c>
      <c r="K7" s="886" t="s">
        <v>877</v>
      </c>
      <c r="L7" s="889">
        <f t="shared" si="2"/>
        <v>0</v>
      </c>
      <c r="M7" s="878" t="s">
        <v>869</v>
      </c>
    </row>
    <row r="8" spans="1:28" s="877" customFormat="1" x14ac:dyDescent="0.15">
      <c r="A8" s="884" t="s">
        <v>848</v>
      </c>
      <c r="B8" s="890" t="s">
        <v>873</v>
      </c>
      <c r="C8" s="891" t="s">
        <v>866</v>
      </c>
      <c r="D8" s="884" t="s">
        <v>851</v>
      </c>
      <c r="E8" s="884" t="s">
        <v>852</v>
      </c>
      <c r="F8" s="884" t="s">
        <v>857</v>
      </c>
      <c r="G8" s="887">
        <f t="shared" si="0"/>
        <v>632</v>
      </c>
      <c r="H8" s="886">
        <v>632000</v>
      </c>
      <c r="I8" s="887">
        <f t="shared" si="1"/>
        <v>632</v>
      </c>
      <c r="J8" s="748">
        <v>632000</v>
      </c>
      <c r="K8" s="886" t="s">
        <v>878</v>
      </c>
      <c r="L8" s="889">
        <f t="shared" si="2"/>
        <v>0</v>
      </c>
      <c r="M8" s="878" t="s">
        <v>869</v>
      </c>
    </row>
    <row r="9" spans="1:28" s="877" customFormat="1" x14ac:dyDescent="0.15">
      <c r="A9" s="884" t="s">
        <v>848</v>
      </c>
      <c r="B9" s="890" t="s">
        <v>873</v>
      </c>
      <c r="C9" s="891" t="s">
        <v>866</v>
      </c>
      <c r="D9" s="884" t="s">
        <v>851</v>
      </c>
      <c r="E9" s="884" t="s">
        <v>852</v>
      </c>
      <c r="F9" s="884" t="s">
        <v>857</v>
      </c>
      <c r="G9" s="887">
        <f t="shared" si="0"/>
        <v>487</v>
      </c>
      <c r="H9" s="886">
        <v>487000</v>
      </c>
      <c r="I9" s="887">
        <f t="shared" si="1"/>
        <v>487</v>
      </c>
      <c r="J9" s="748">
        <v>487000</v>
      </c>
      <c r="K9" s="886" t="s">
        <v>879</v>
      </c>
      <c r="L9" s="889">
        <f t="shared" si="2"/>
        <v>0</v>
      </c>
      <c r="M9" s="878" t="s">
        <v>869</v>
      </c>
    </row>
    <row r="10" spans="1:28" s="877" customFormat="1" x14ac:dyDescent="0.15">
      <c r="A10" s="884" t="s">
        <v>848</v>
      </c>
      <c r="B10" s="890" t="s">
        <v>873</v>
      </c>
      <c r="C10" s="891" t="s">
        <v>866</v>
      </c>
      <c r="D10" s="884" t="s">
        <v>851</v>
      </c>
      <c r="E10" s="884" t="s">
        <v>852</v>
      </c>
      <c r="F10" s="884" t="s">
        <v>857</v>
      </c>
      <c r="G10" s="887">
        <f t="shared" si="0"/>
        <v>901</v>
      </c>
      <c r="H10" s="886">
        <v>901000</v>
      </c>
      <c r="I10" s="887">
        <f t="shared" si="1"/>
        <v>901</v>
      </c>
      <c r="J10" s="748">
        <v>901000</v>
      </c>
      <c r="K10" s="886" t="s">
        <v>880</v>
      </c>
      <c r="L10" s="889">
        <f t="shared" si="2"/>
        <v>0</v>
      </c>
      <c r="M10" s="878" t="s">
        <v>869</v>
      </c>
    </row>
    <row r="11" spans="1:28" s="877" customFormat="1" x14ac:dyDescent="0.15">
      <c r="A11" s="884" t="s">
        <v>848</v>
      </c>
      <c r="B11" s="890" t="s">
        <v>873</v>
      </c>
      <c r="C11" s="891" t="s">
        <v>866</v>
      </c>
      <c r="D11" s="884" t="s">
        <v>851</v>
      </c>
      <c r="E11" s="884" t="s">
        <v>852</v>
      </c>
      <c r="F11" s="884" t="s">
        <v>857</v>
      </c>
      <c r="G11" s="887">
        <f t="shared" si="0"/>
        <v>885</v>
      </c>
      <c r="H11" s="886">
        <v>885000</v>
      </c>
      <c r="I11" s="887">
        <f t="shared" si="1"/>
        <v>885</v>
      </c>
      <c r="J11" s="748">
        <v>885000</v>
      </c>
      <c r="K11" s="886" t="s">
        <v>881</v>
      </c>
      <c r="L11" s="889">
        <f t="shared" si="2"/>
        <v>0</v>
      </c>
      <c r="M11" s="878" t="s">
        <v>869</v>
      </c>
    </row>
    <row r="12" spans="1:28" s="877" customFormat="1" x14ac:dyDescent="0.15">
      <c r="A12" s="884" t="s">
        <v>848</v>
      </c>
      <c r="B12" s="890" t="s">
        <v>873</v>
      </c>
      <c r="C12" s="891" t="s">
        <v>866</v>
      </c>
      <c r="D12" s="884" t="s">
        <v>851</v>
      </c>
      <c r="E12" s="884" t="s">
        <v>852</v>
      </c>
      <c r="F12" s="884" t="s">
        <v>857</v>
      </c>
      <c r="G12" s="887">
        <f t="shared" si="0"/>
        <v>876</v>
      </c>
      <c r="H12" s="886">
        <v>876000</v>
      </c>
      <c r="I12" s="887">
        <f t="shared" si="1"/>
        <v>876</v>
      </c>
      <c r="J12" s="748">
        <v>876000</v>
      </c>
      <c r="K12" s="886" t="s">
        <v>882</v>
      </c>
      <c r="L12" s="889">
        <f t="shared" si="2"/>
        <v>0</v>
      </c>
      <c r="M12" s="878" t="s">
        <v>869</v>
      </c>
    </row>
    <row r="13" spans="1:28" s="877" customFormat="1" x14ac:dyDescent="0.15">
      <c r="A13" s="884" t="s">
        <v>848</v>
      </c>
      <c r="B13" s="890" t="s">
        <v>873</v>
      </c>
      <c r="C13" s="891" t="s">
        <v>866</v>
      </c>
      <c r="D13" s="884" t="s">
        <v>851</v>
      </c>
      <c r="E13" s="884" t="s">
        <v>852</v>
      </c>
      <c r="F13" s="884" t="s">
        <v>857</v>
      </c>
      <c r="G13" s="887">
        <f t="shared" si="0"/>
        <v>569</v>
      </c>
      <c r="H13" s="886">
        <v>569000</v>
      </c>
      <c r="I13" s="887">
        <f t="shared" si="1"/>
        <v>569</v>
      </c>
      <c r="J13" s="748">
        <v>569000</v>
      </c>
      <c r="K13" s="886" t="s">
        <v>883</v>
      </c>
      <c r="L13" s="889">
        <f t="shared" si="2"/>
        <v>0</v>
      </c>
      <c r="M13" s="878" t="s">
        <v>869</v>
      </c>
    </row>
    <row r="14" spans="1:28" s="877" customFormat="1" x14ac:dyDescent="0.15">
      <c r="A14" s="884" t="s">
        <v>848</v>
      </c>
      <c r="B14" s="890" t="s">
        <v>873</v>
      </c>
      <c r="C14" s="891" t="s">
        <v>866</v>
      </c>
      <c r="D14" s="884" t="s">
        <v>851</v>
      </c>
      <c r="E14" s="884" t="s">
        <v>852</v>
      </c>
      <c r="F14" s="884" t="s">
        <v>857</v>
      </c>
      <c r="G14" s="887">
        <f t="shared" si="0"/>
        <v>562</v>
      </c>
      <c r="H14" s="886">
        <v>562000</v>
      </c>
      <c r="I14" s="887">
        <f t="shared" si="1"/>
        <v>562</v>
      </c>
      <c r="J14" s="748">
        <v>562000</v>
      </c>
      <c r="K14" s="886" t="s">
        <v>884</v>
      </c>
      <c r="L14" s="889">
        <f t="shared" si="2"/>
        <v>0</v>
      </c>
      <c r="M14" s="878" t="s">
        <v>869</v>
      </c>
    </row>
    <row r="15" spans="1:28" s="877" customFormat="1" x14ac:dyDescent="0.15">
      <c r="A15" s="884" t="s">
        <v>848</v>
      </c>
      <c r="B15" s="890" t="s">
        <v>873</v>
      </c>
      <c r="C15" s="891" t="s">
        <v>866</v>
      </c>
      <c r="D15" s="884" t="s">
        <v>851</v>
      </c>
      <c r="E15" s="884" t="s">
        <v>852</v>
      </c>
      <c r="F15" s="884" t="s">
        <v>857</v>
      </c>
      <c r="G15" s="887">
        <f t="shared" si="0"/>
        <v>692</v>
      </c>
      <c r="H15" s="886">
        <v>692000</v>
      </c>
      <c r="I15" s="887">
        <f t="shared" si="1"/>
        <v>692</v>
      </c>
      <c r="J15" s="748">
        <v>692000</v>
      </c>
      <c r="K15" s="886" t="s">
        <v>885</v>
      </c>
      <c r="L15" s="889">
        <f t="shared" si="2"/>
        <v>0</v>
      </c>
      <c r="M15" s="878" t="s">
        <v>869</v>
      </c>
    </row>
    <row r="16" spans="1:28" s="877" customFormat="1" x14ac:dyDescent="0.15">
      <c r="A16" s="884" t="s">
        <v>848</v>
      </c>
      <c r="B16" s="890" t="s">
        <v>873</v>
      </c>
      <c r="C16" s="891" t="s">
        <v>866</v>
      </c>
      <c r="D16" s="884" t="s">
        <v>851</v>
      </c>
      <c r="E16" s="884" t="s">
        <v>852</v>
      </c>
      <c r="F16" s="884" t="s">
        <v>857</v>
      </c>
      <c r="G16" s="887">
        <f t="shared" si="0"/>
        <v>347</v>
      </c>
      <c r="H16" s="886">
        <v>347000</v>
      </c>
      <c r="I16" s="887">
        <f t="shared" si="1"/>
        <v>347</v>
      </c>
      <c r="J16" s="748">
        <v>347000</v>
      </c>
      <c r="K16" s="886" t="s">
        <v>886</v>
      </c>
      <c r="L16" s="889">
        <f t="shared" si="2"/>
        <v>0</v>
      </c>
      <c r="M16" s="878" t="s">
        <v>869</v>
      </c>
    </row>
    <row r="17" spans="1:28" s="877" customFormat="1" x14ac:dyDescent="0.15">
      <c r="A17" s="884" t="s">
        <v>848</v>
      </c>
      <c r="B17" s="890" t="s">
        <v>873</v>
      </c>
      <c r="C17" s="891" t="s">
        <v>866</v>
      </c>
      <c r="D17" s="884" t="s">
        <v>851</v>
      </c>
      <c r="E17" s="884" t="s">
        <v>852</v>
      </c>
      <c r="F17" s="884" t="s">
        <v>857</v>
      </c>
      <c r="G17" s="887">
        <f t="shared" si="0"/>
        <v>394</v>
      </c>
      <c r="H17" s="886">
        <v>394000</v>
      </c>
      <c r="I17" s="887">
        <f t="shared" si="1"/>
        <v>394</v>
      </c>
      <c r="J17" s="748">
        <v>394000</v>
      </c>
      <c r="K17" s="886" t="s">
        <v>887</v>
      </c>
      <c r="L17" s="889">
        <f t="shared" si="2"/>
        <v>0</v>
      </c>
      <c r="M17" s="878" t="s">
        <v>869</v>
      </c>
    </row>
    <row r="18" spans="1:28" s="877" customFormat="1" x14ac:dyDescent="0.15">
      <c r="A18" s="884" t="s">
        <v>848</v>
      </c>
      <c r="B18" s="890" t="s">
        <v>888</v>
      </c>
      <c r="C18" s="886" t="s">
        <v>860</v>
      </c>
      <c r="D18" s="884" t="s">
        <v>851</v>
      </c>
      <c r="E18" s="884" t="s">
        <v>852</v>
      </c>
      <c r="F18" s="884" t="s">
        <v>857</v>
      </c>
      <c r="G18" s="887">
        <f t="shared" si="0"/>
        <v>2938</v>
      </c>
      <c r="H18" s="886">
        <v>2937600</v>
      </c>
      <c r="I18" s="887">
        <f t="shared" si="1"/>
        <v>2938</v>
      </c>
      <c r="J18" s="748">
        <v>2937600</v>
      </c>
      <c r="K18" s="886" t="s">
        <v>895</v>
      </c>
      <c r="L18" s="889">
        <f t="shared" si="2"/>
        <v>0</v>
      </c>
      <c r="M18" s="878" t="s">
        <v>869</v>
      </c>
    </row>
    <row r="19" spans="1:28" s="877" customFormat="1" x14ac:dyDescent="0.15">
      <c r="A19" s="884" t="s">
        <v>848</v>
      </c>
      <c r="B19" s="890" t="s">
        <v>888</v>
      </c>
      <c r="C19" s="886" t="s">
        <v>860</v>
      </c>
      <c r="D19" s="884" t="s">
        <v>851</v>
      </c>
      <c r="E19" s="884" t="s">
        <v>852</v>
      </c>
      <c r="F19" s="884" t="s">
        <v>857</v>
      </c>
      <c r="G19" s="887">
        <f t="shared" si="0"/>
        <v>7398</v>
      </c>
      <c r="H19" s="886">
        <v>7398000</v>
      </c>
      <c r="I19" s="887">
        <f t="shared" si="1"/>
        <v>7398</v>
      </c>
      <c r="J19" s="748">
        <v>7398000</v>
      </c>
      <c r="K19" s="886" t="s">
        <v>896</v>
      </c>
      <c r="L19" s="889">
        <f t="shared" si="2"/>
        <v>0</v>
      </c>
      <c r="M19" s="878" t="s">
        <v>869</v>
      </c>
    </row>
    <row r="20" spans="1:28" s="889" customFormat="1" x14ac:dyDescent="0.15">
      <c r="A20" s="884" t="s">
        <v>848</v>
      </c>
      <c r="B20" s="890" t="s">
        <v>888</v>
      </c>
      <c r="C20" s="886" t="s">
        <v>860</v>
      </c>
      <c r="D20" s="884" t="s">
        <v>851</v>
      </c>
      <c r="E20" s="884" t="s">
        <v>852</v>
      </c>
      <c r="F20" s="884" t="s">
        <v>857</v>
      </c>
      <c r="G20" s="887">
        <f t="shared" si="0"/>
        <v>5545</v>
      </c>
      <c r="H20" s="886">
        <v>5544720</v>
      </c>
      <c r="I20" s="887">
        <f t="shared" si="1"/>
        <v>5545</v>
      </c>
      <c r="J20" s="748">
        <v>5544720</v>
      </c>
      <c r="K20" s="886" t="s">
        <v>897</v>
      </c>
      <c r="L20" s="889">
        <f t="shared" si="2"/>
        <v>0</v>
      </c>
      <c r="M20" s="878" t="s">
        <v>869</v>
      </c>
      <c r="N20" s="877"/>
      <c r="O20" s="877"/>
      <c r="P20" s="877"/>
      <c r="Q20" s="877"/>
      <c r="R20" s="877"/>
      <c r="S20" s="877"/>
      <c r="T20" s="877"/>
      <c r="U20" s="877"/>
      <c r="V20" s="877"/>
      <c r="W20" s="877"/>
      <c r="X20" s="877"/>
      <c r="Y20" s="877"/>
      <c r="Z20" s="877"/>
      <c r="AA20" s="877"/>
      <c r="AB20" s="877"/>
    </row>
    <row r="21" spans="1:28" s="877" customFormat="1" hidden="1" x14ac:dyDescent="0.15">
      <c r="A21" s="884" t="s">
        <v>848</v>
      </c>
      <c r="B21" s="885" t="s">
        <v>849</v>
      </c>
      <c r="C21" s="886" t="s">
        <v>850</v>
      </c>
      <c r="D21" s="884" t="s">
        <v>851</v>
      </c>
      <c r="E21" s="884" t="s">
        <v>852</v>
      </c>
      <c r="F21" s="884" t="s">
        <v>17</v>
      </c>
      <c r="G21" s="887">
        <f t="shared" si="0"/>
        <v>400</v>
      </c>
      <c r="H21" s="888">
        <v>400000</v>
      </c>
      <c r="I21" s="887">
        <f t="shared" si="1"/>
        <v>432</v>
      </c>
      <c r="J21" s="886">
        <v>432000</v>
      </c>
      <c r="K21" s="886" t="s">
        <v>849</v>
      </c>
      <c r="L21" s="889">
        <f t="shared" si="2"/>
        <v>32000</v>
      </c>
      <c r="M21" s="878"/>
    </row>
    <row r="22" spans="1:28" s="877" customFormat="1" hidden="1" x14ac:dyDescent="0.15">
      <c r="A22" s="884" t="s">
        <v>848</v>
      </c>
      <c r="B22" s="890" t="s">
        <v>853</v>
      </c>
      <c r="C22" s="886" t="s">
        <v>854</v>
      </c>
      <c r="D22" s="884" t="s">
        <v>855</v>
      </c>
      <c r="E22" s="884" t="s">
        <v>856</v>
      </c>
      <c r="F22" s="884" t="s">
        <v>857</v>
      </c>
      <c r="G22" s="887">
        <f t="shared" si="0"/>
        <v>1</v>
      </c>
      <c r="H22" s="888">
        <v>700</v>
      </c>
      <c r="I22" s="887">
        <f t="shared" si="1"/>
        <v>1</v>
      </c>
      <c r="J22" s="887">
        <v>700</v>
      </c>
      <c r="K22" s="891"/>
      <c r="L22" s="889">
        <f t="shared" si="2"/>
        <v>0</v>
      </c>
      <c r="M22" s="878"/>
      <c r="Y22" s="889"/>
      <c r="Z22" s="889"/>
      <c r="AA22" s="889"/>
      <c r="AB22" s="889"/>
    </row>
    <row r="23" spans="1:28" s="877" customFormat="1" hidden="1" x14ac:dyDescent="0.15">
      <c r="A23" s="884" t="s">
        <v>848</v>
      </c>
      <c r="B23" s="890" t="s">
        <v>853</v>
      </c>
      <c r="C23" s="886" t="s">
        <v>854</v>
      </c>
      <c r="D23" s="884" t="s">
        <v>855</v>
      </c>
      <c r="E23" s="884" t="s">
        <v>856</v>
      </c>
      <c r="F23" s="884" t="s">
        <v>857</v>
      </c>
      <c r="G23" s="887">
        <f t="shared" si="0"/>
        <v>1</v>
      </c>
      <c r="H23" s="888">
        <v>1200</v>
      </c>
      <c r="I23" s="887">
        <f t="shared" si="1"/>
        <v>1</v>
      </c>
      <c r="J23" s="887">
        <v>1200</v>
      </c>
      <c r="K23" s="891"/>
      <c r="L23" s="889">
        <f t="shared" si="2"/>
        <v>0</v>
      </c>
      <c r="M23" s="878"/>
      <c r="Y23" s="889"/>
      <c r="Z23" s="889"/>
      <c r="AA23" s="889"/>
      <c r="AB23" s="889"/>
    </row>
    <row r="24" spans="1:28" s="877" customFormat="1" hidden="1" x14ac:dyDescent="0.15">
      <c r="A24" s="884" t="s">
        <v>848</v>
      </c>
      <c r="B24" s="890" t="s">
        <v>853</v>
      </c>
      <c r="C24" s="886" t="s">
        <v>854</v>
      </c>
      <c r="D24" s="884" t="s">
        <v>855</v>
      </c>
      <c r="E24" s="884" t="s">
        <v>856</v>
      </c>
      <c r="F24" s="884" t="s">
        <v>857</v>
      </c>
      <c r="G24" s="887">
        <f t="shared" si="0"/>
        <v>1</v>
      </c>
      <c r="H24" s="888">
        <v>1200</v>
      </c>
      <c r="I24" s="887">
        <f t="shared" si="1"/>
        <v>1</v>
      </c>
      <c r="J24" s="887">
        <v>1200</v>
      </c>
      <c r="K24" s="891"/>
      <c r="L24" s="889">
        <f t="shared" si="2"/>
        <v>0</v>
      </c>
      <c r="M24" s="878"/>
      <c r="Y24" s="889"/>
      <c r="Z24" s="889"/>
      <c r="AA24" s="889"/>
      <c r="AB24" s="889"/>
    </row>
    <row r="25" spans="1:28" s="877" customFormat="1" hidden="1" x14ac:dyDescent="0.15">
      <c r="A25" s="884" t="s">
        <v>848</v>
      </c>
      <c r="B25" s="890" t="s">
        <v>853</v>
      </c>
      <c r="C25" s="886" t="s">
        <v>854</v>
      </c>
      <c r="D25" s="884" t="s">
        <v>855</v>
      </c>
      <c r="E25" s="884" t="s">
        <v>856</v>
      </c>
      <c r="F25" s="884" t="s">
        <v>857</v>
      </c>
      <c r="G25" s="887">
        <f t="shared" si="0"/>
        <v>1</v>
      </c>
      <c r="H25" s="888">
        <v>700</v>
      </c>
      <c r="I25" s="887">
        <f t="shared" si="1"/>
        <v>1</v>
      </c>
      <c r="J25" s="887">
        <v>700</v>
      </c>
      <c r="K25" s="891"/>
      <c r="L25" s="889">
        <f t="shared" si="2"/>
        <v>0</v>
      </c>
      <c r="M25" s="878"/>
      <c r="Y25" s="889"/>
      <c r="Z25" s="889"/>
      <c r="AA25" s="889"/>
      <c r="AB25" s="889"/>
    </row>
    <row r="26" spans="1:28" s="877" customFormat="1" hidden="1" x14ac:dyDescent="0.15">
      <c r="A26" s="884" t="s">
        <v>848</v>
      </c>
      <c r="B26" s="890" t="s">
        <v>853</v>
      </c>
      <c r="C26" s="886" t="s">
        <v>858</v>
      </c>
      <c r="D26" s="884" t="s">
        <v>855</v>
      </c>
      <c r="E26" s="884" t="s">
        <v>856</v>
      </c>
      <c r="F26" s="884" t="s">
        <v>857</v>
      </c>
      <c r="G26" s="887">
        <f t="shared" si="0"/>
        <v>1</v>
      </c>
      <c r="H26" s="888">
        <v>700</v>
      </c>
      <c r="I26" s="887">
        <f t="shared" si="1"/>
        <v>1</v>
      </c>
      <c r="J26" s="887">
        <v>700</v>
      </c>
      <c r="K26" s="891"/>
      <c r="L26" s="889">
        <f t="shared" si="2"/>
        <v>0</v>
      </c>
      <c r="M26" s="878"/>
      <c r="Y26" s="889"/>
      <c r="Z26" s="889"/>
      <c r="AA26" s="889"/>
      <c r="AB26" s="889"/>
    </row>
    <row r="27" spans="1:28" s="877" customFormat="1" hidden="1" x14ac:dyDescent="0.15">
      <c r="A27" s="884" t="s">
        <v>848</v>
      </c>
      <c r="B27" s="890" t="s">
        <v>853</v>
      </c>
      <c r="C27" s="886" t="s">
        <v>858</v>
      </c>
      <c r="D27" s="884" t="s">
        <v>855</v>
      </c>
      <c r="E27" s="884" t="s">
        <v>856</v>
      </c>
      <c r="F27" s="884" t="s">
        <v>857</v>
      </c>
      <c r="G27" s="887">
        <f t="shared" si="0"/>
        <v>1</v>
      </c>
      <c r="H27" s="888">
        <v>700</v>
      </c>
      <c r="I27" s="887">
        <f t="shared" si="1"/>
        <v>1</v>
      </c>
      <c r="J27" s="887">
        <v>700</v>
      </c>
      <c r="K27" s="891"/>
      <c r="L27" s="889">
        <f t="shared" si="2"/>
        <v>0</v>
      </c>
      <c r="M27" s="878"/>
      <c r="Y27" s="889"/>
      <c r="Z27" s="889"/>
      <c r="AA27" s="889"/>
      <c r="AB27" s="889"/>
    </row>
    <row r="28" spans="1:28" s="877" customFormat="1" hidden="1" x14ac:dyDescent="0.15">
      <c r="A28" s="884" t="s">
        <v>848</v>
      </c>
      <c r="B28" s="890" t="s">
        <v>853</v>
      </c>
      <c r="C28" s="886" t="s">
        <v>858</v>
      </c>
      <c r="D28" s="884" t="s">
        <v>855</v>
      </c>
      <c r="E28" s="884" t="s">
        <v>856</v>
      </c>
      <c r="F28" s="884" t="s">
        <v>857</v>
      </c>
      <c r="G28" s="887">
        <f t="shared" si="0"/>
        <v>1</v>
      </c>
      <c r="H28" s="888">
        <v>1200</v>
      </c>
      <c r="I28" s="887">
        <f t="shared" si="1"/>
        <v>1</v>
      </c>
      <c r="J28" s="887">
        <v>1200</v>
      </c>
      <c r="K28" s="891"/>
      <c r="L28" s="889">
        <f t="shared" si="2"/>
        <v>0</v>
      </c>
      <c r="M28" s="878"/>
      <c r="Y28" s="889"/>
      <c r="Z28" s="889"/>
      <c r="AA28" s="889"/>
      <c r="AB28" s="889"/>
    </row>
    <row r="29" spans="1:28" s="877" customFormat="1" hidden="1" x14ac:dyDescent="0.15">
      <c r="A29" s="884" t="s">
        <v>848</v>
      </c>
      <c r="B29" s="890" t="s">
        <v>853</v>
      </c>
      <c r="C29" s="886" t="s">
        <v>854</v>
      </c>
      <c r="D29" s="884" t="s">
        <v>855</v>
      </c>
      <c r="E29" s="884" t="s">
        <v>856</v>
      </c>
      <c r="F29" s="884" t="s">
        <v>857</v>
      </c>
      <c r="G29" s="887">
        <f t="shared" si="0"/>
        <v>1</v>
      </c>
      <c r="H29" s="888">
        <v>1000</v>
      </c>
      <c r="I29" s="887">
        <f t="shared" si="1"/>
        <v>1</v>
      </c>
      <c r="J29" s="887">
        <v>1000</v>
      </c>
      <c r="K29" s="891"/>
      <c r="L29" s="889">
        <f t="shared" si="2"/>
        <v>0</v>
      </c>
      <c r="M29" s="878"/>
      <c r="Y29" s="889"/>
      <c r="Z29" s="889"/>
      <c r="AA29" s="889"/>
      <c r="AB29" s="889"/>
    </row>
    <row r="30" spans="1:28" s="877" customFormat="1" hidden="1" x14ac:dyDescent="0.15">
      <c r="A30" s="884" t="s">
        <v>848</v>
      </c>
      <c r="B30" s="890" t="s">
        <v>853</v>
      </c>
      <c r="C30" s="886" t="s">
        <v>854</v>
      </c>
      <c r="D30" s="884" t="s">
        <v>855</v>
      </c>
      <c r="E30" s="884" t="s">
        <v>856</v>
      </c>
      <c r="F30" s="884" t="s">
        <v>857</v>
      </c>
      <c r="G30" s="887">
        <f t="shared" si="0"/>
        <v>1</v>
      </c>
      <c r="H30" s="888">
        <v>1400</v>
      </c>
      <c r="I30" s="887">
        <f t="shared" si="1"/>
        <v>1</v>
      </c>
      <c r="J30" s="887">
        <v>1400</v>
      </c>
      <c r="K30" s="891"/>
      <c r="L30" s="889">
        <f t="shared" si="2"/>
        <v>0</v>
      </c>
      <c r="M30" s="878"/>
      <c r="Y30" s="889"/>
      <c r="Z30" s="889"/>
      <c r="AA30" s="889"/>
      <c r="AB30" s="889"/>
    </row>
    <row r="31" spans="1:28" s="877" customFormat="1" hidden="1" x14ac:dyDescent="0.15">
      <c r="A31" s="884" t="s">
        <v>848</v>
      </c>
      <c r="B31" s="890" t="s">
        <v>853</v>
      </c>
      <c r="C31" s="886" t="s">
        <v>854</v>
      </c>
      <c r="D31" s="884" t="s">
        <v>855</v>
      </c>
      <c r="E31" s="884" t="s">
        <v>856</v>
      </c>
      <c r="F31" s="884" t="s">
        <v>857</v>
      </c>
      <c r="G31" s="887">
        <f t="shared" si="0"/>
        <v>1</v>
      </c>
      <c r="H31" s="888">
        <v>1400</v>
      </c>
      <c r="I31" s="887">
        <f t="shared" si="1"/>
        <v>1</v>
      </c>
      <c r="J31" s="887">
        <v>1400</v>
      </c>
      <c r="K31" s="891"/>
      <c r="L31" s="889">
        <f t="shared" si="2"/>
        <v>0</v>
      </c>
      <c r="M31" s="878"/>
      <c r="Y31" s="889"/>
      <c r="Z31" s="889"/>
      <c r="AA31" s="889"/>
      <c r="AB31" s="889"/>
    </row>
    <row r="32" spans="1:28" s="877" customFormat="1" hidden="1" x14ac:dyDescent="0.15">
      <c r="A32" s="884" t="s">
        <v>848</v>
      </c>
      <c r="B32" s="890" t="s">
        <v>853</v>
      </c>
      <c r="C32" s="886" t="s">
        <v>854</v>
      </c>
      <c r="D32" s="884" t="s">
        <v>855</v>
      </c>
      <c r="E32" s="884" t="s">
        <v>856</v>
      </c>
      <c r="F32" s="884" t="s">
        <v>857</v>
      </c>
      <c r="G32" s="887">
        <f t="shared" si="0"/>
        <v>1</v>
      </c>
      <c r="H32" s="888">
        <v>1000</v>
      </c>
      <c r="I32" s="887">
        <f t="shared" si="1"/>
        <v>1</v>
      </c>
      <c r="J32" s="887">
        <v>1000</v>
      </c>
      <c r="K32" s="891"/>
      <c r="L32" s="889">
        <f t="shared" si="2"/>
        <v>0</v>
      </c>
      <c r="M32" s="878"/>
      <c r="Y32" s="889"/>
      <c r="Z32" s="889"/>
      <c r="AA32" s="889"/>
      <c r="AB32" s="889"/>
    </row>
    <row r="33" spans="1:28" s="877" customFormat="1" hidden="1" x14ac:dyDescent="0.15">
      <c r="A33" s="884" t="s">
        <v>848</v>
      </c>
      <c r="B33" s="890" t="s">
        <v>853</v>
      </c>
      <c r="C33" s="886" t="s">
        <v>858</v>
      </c>
      <c r="D33" s="884" t="s">
        <v>855</v>
      </c>
      <c r="E33" s="884" t="s">
        <v>856</v>
      </c>
      <c r="F33" s="884" t="s">
        <v>857</v>
      </c>
      <c r="G33" s="887">
        <f t="shared" si="0"/>
        <v>1</v>
      </c>
      <c r="H33" s="888">
        <v>1000</v>
      </c>
      <c r="I33" s="887">
        <f t="shared" si="1"/>
        <v>1</v>
      </c>
      <c r="J33" s="887">
        <v>1000</v>
      </c>
      <c r="K33" s="891"/>
      <c r="L33" s="889">
        <f t="shared" si="2"/>
        <v>0</v>
      </c>
      <c r="M33" s="878"/>
      <c r="Y33" s="889"/>
      <c r="Z33" s="889"/>
      <c r="AA33" s="889"/>
      <c r="AB33" s="889"/>
    </row>
    <row r="34" spans="1:28" s="877" customFormat="1" hidden="1" x14ac:dyDescent="0.15">
      <c r="A34" s="884" t="s">
        <v>848</v>
      </c>
      <c r="B34" s="890" t="s">
        <v>853</v>
      </c>
      <c r="C34" s="886" t="s">
        <v>858</v>
      </c>
      <c r="D34" s="884" t="s">
        <v>855</v>
      </c>
      <c r="E34" s="884" t="s">
        <v>856</v>
      </c>
      <c r="F34" s="884" t="s">
        <v>857</v>
      </c>
      <c r="G34" s="887">
        <f t="shared" si="0"/>
        <v>1</v>
      </c>
      <c r="H34" s="888">
        <v>1400</v>
      </c>
      <c r="I34" s="887">
        <f t="shared" si="1"/>
        <v>1</v>
      </c>
      <c r="J34" s="887">
        <v>1400</v>
      </c>
      <c r="K34" s="891"/>
      <c r="L34" s="889">
        <f t="shared" si="2"/>
        <v>0</v>
      </c>
      <c r="M34" s="878"/>
      <c r="Y34" s="889"/>
      <c r="Z34" s="889"/>
      <c r="AA34" s="889"/>
      <c r="AB34" s="889"/>
    </row>
    <row r="35" spans="1:28" s="877" customFormat="1" hidden="1" x14ac:dyDescent="0.15">
      <c r="A35" s="884" t="s">
        <v>848</v>
      </c>
      <c r="B35" s="890" t="s">
        <v>853</v>
      </c>
      <c r="C35" s="886" t="s">
        <v>858</v>
      </c>
      <c r="D35" s="884" t="s">
        <v>855</v>
      </c>
      <c r="E35" s="884" t="s">
        <v>856</v>
      </c>
      <c r="F35" s="884" t="s">
        <v>857</v>
      </c>
      <c r="G35" s="887">
        <f t="shared" si="0"/>
        <v>2</v>
      </c>
      <c r="H35" s="888">
        <v>2000</v>
      </c>
      <c r="I35" s="887">
        <f t="shared" si="1"/>
        <v>2</v>
      </c>
      <c r="J35" s="887">
        <v>2000</v>
      </c>
      <c r="K35" s="891"/>
      <c r="L35" s="889">
        <f t="shared" si="2"/>
        <v>0</v>
      </c>
      <c r="M35" s="878"/>
      <c r="Y35" s="889"/>
      <c r="Z35" s="889"/>
      <c r="AA35" s="889"/>
      <c r="AB35" s="889"/>
    </row>
    <row r="36" spans="1:28" s="877" customFormat="1" hidden="1" x14ac:dyDescent="0.15">
      <c r="A36" s="884" t="s">
        <v>848</v>
      </c>
      <c r="B36" s="890" t="s">
        <v>859</v>
      </c>
      <c r="C36" s="886" t="s">
        <v>860</v>
      </c>
      <c r="D36" s="884" t="s">
        <v>861</v>
      </c>
      <c r="E36" s="884" t="s">
        <v>372</v>
      </c>
      <c r="F36" s="884" t="s">
        <v>857</v>
      </c>
      <c r="G36" s="887">
        <f t="shared" si="0"/>
        <v>7549</v>
      </c>
      <c r="H36" s="887">
        <v>7548804</v>
      </c>
      <c r="I36" s="887">
        <f t="shared" si="1"/>
        <v>8153</v>
      </c>
      <c r="J36" s="887">
        <v>8152708</v>
      </c>
      <c r="K36" s="886" t="s">
        <v>862</v>
      </c>
      <c r="L36" s="889">
        <f t="shared" si="2"/>
        <v>603904</v>
      </c>
      <c r="M36" s="892"/>
    </row>
    <row r="37" spans="1:28" s="877" customFormat="1" hidden="1" x14ac:dyDescent="0.15">
      <c r="A37" s="884" t="s">
        <v>848</v>
      </c>
      <c r="B37" s="890" t="s">
        <v>859</v>
      </c>
      <c r="C37" s="886" t="s">
        <v>863</v>
      </c>
      <c r="D37" s="884" t="s">
        <v>861</v>
      </c>
      <c r="E37" s="884" t="s">
        <v>372</v>
      </c>
      <c r="F37" s="884" t="s">
        <v>857</v>
      </c>
      <c r="G37" s="887">
        <f t="shared" si="0"/>
        <v>1913</v>
      </c>
      <c r="H37" s="887">
        <v>1913099</v>
      </c>
      <c r="I37" s="887">
        <f t="shared" si="1"/>
        <v>2066</v>
      </c>
      <c r="J37" s="887">
        <v>2066146</v>
      </c>
      <c r="K37" s="886" t="s">
        <v>864</v>
      </c>
      <c r="L37" s="889">
        <f t="shared" si="2"/>
        <v>153047</v>
      </c>
      <c r="M37" s="878"/>
    </row>
    <row r="38" spans="1:28" s="877" customFormat="1" hidden="1" x14ac:dyDescent="0.15">
      <c r="A38" s="884" t="s">
        <v>848</v>
      </c>
      <c r="B38" s="890" t="s">
        <v>870</v>
      </c>
      <c r="C38" s="886" t="s">
        <v>871</v>
      </c>
      <c r="D38" s="884" t="s">
        <v>867</v>
      </c>
      <c r="E38" s="884" t="s">
        <v>867</v>
      </c>
      <c r="F38" s="884" t="s">
        <v>857</v>
      </c>
      <c r="G38" s="887">
        <f t="shared" si="0"/>
        <v>920</v>
      </c>
      <c r="H38" s="887">
        <v>920000</v>
      </c>
      <c r="I38" s="887">
        <f t="shared" si="1"/>
        <v>920</v>
      </c>
      <c r="J38" s="887">
        <v>920000</v>
      </c>
      <c r="K38" s="886" t="s">
        <v>872</v>
      </c>
      <c r="L38" s="889">
        <f t="shared" si="2"/>
        <v>0</v>
      </c>
      <c r="M38" s="878"/>
    </row>
    <row r="39" spans="1:28" s="877" customFormat="1" hidden="1" x14ac:dyDescent="0.15">
      <c r="A39" s="884" t="s">
        <v>848</v>
      </c>
      <c r="B39" s="890" t="s">
        <v>888</v>
      </c>
      <c r="C39" s="886" t="s">
        <v>860</v>
      </c>
      <c r="D39" s="884" t="s">
        <v>851</v>
      </c>
      <c r="E39" s="884" t="s">
        <v>852</v>
      </c>
      <c r="F39" s="884" t="s">
        <v>857</v>
      </c>
      <c r="G39" s="887">
        <f t="shared" si="0"/>
        <v>3185</v>
      </c>
      <c r="H39" s="886">
        <v>3184920</v>
      </c>
      <c r="I39" s="887">
        <f t="shared" si="1"/>
        <v>3185</v>
      </c>
      <c r="J39" s="886">
        <v>3184920</v>
      </c>
      <c r="K39" s="886" t="s">
        <v>889</v>
      </c>
      <c r="L39" s="889">
        <f t="shared" si="2"/>
        <v>0</v>
      </c>
      <c r="M39" s="892"/>
    </row>
    <row r="40" spans="1:28" s="877" customFormat="1" hidden="1" x14ac:dyDescent="0.15">
      <c r="A40" s="884" t="s">
        <v>848</v>
      </c>
      <c r="B40" s="890" t="s">
        <v>888</v>
      </c>
      <c r="C40" s="886" t="s">
        <v>860</v>
      </c>
      <c r="D40" s="884" t="s">
        <v>851</v>
      </c>
      <c r="E40" s="884" t="s">
        <v>852</v>
      </c>
      <c r="F40" s="884" t="s">
        <v>857</v>
      </c>
      <c r="G40" s="887">
        <f t="shared" si="0"/>
        <v>2696</v>
      </c>
      <c r="H40" s="886">
        <v>2695680</v>
      </c>
      <c r="I40" s="887">
        <f t="shared" si="1"/>
        <v>2696</v>
      </c>
      <c r="J40" s="886">
        <v>2695680</v>
      </c>
      <c r="K40" s="886" t="s">
        <v>890</v>
      </c>
      <c r="L40" s="889">
        <f t="shared" si="2"/>
        <v>0</v>
      </c>
      <c r="M40" s="892"/>
    </row>
    <row r="41" spans="1:28" s="877" customFormat="1" hidden="1" x14ac:dyDescent="0.15">
      <c r="A41" s="884" t="s">
        <v>848</v>
      </c>
      <c r="B41" s="890" t="s">
        <v>888</v>
      </c>
      <c r="C41" s="886" t="s">
        <v>860</v>
      </c>
      <c r="D41" s="884" t="s">
        <v>851</v>
      </c>
      <c r="E41" s="884" t="s">
        <v>852</v>
      </c>
      <c r="F41" s="884" t="s">
        <v>857</v>
      </c>
      <c r="G41" s="887">
        <f t="shared" si="0"/>
        <v>80</v>
      </c>
      <c r="H41" s="886">
        <v>79920</v>
      </c>
      <c r="I41" s="887">
        <f t="shared" si="1"/>
        <v>80</v>
      </c>
      <c r="J41" s="886">
        <v>79920</v>
      </c>
      <c r="K41" s="886" t="s">
        <v>891</v>
      </c>
      <c r="L41" s="889">
        <f t="shared" si="2"/>
        <v>0</v>
      </c>
      <c r="M41" s="892"/>
    </row>
    <row r="42" spans="1:28" s="877" customFormat="1" hidden="1" x14ac:dyDescent="0.15">
      <c r="A42" s="884" t="s">
        <v>848</v>
      </c>
      <c r="B42" s="890" t="s">
        <v>888</v>
      </c>
      <c r="C42" s="886" t="s">
        <v>860</v>
      </c>
      <c r="D42" s="884" t="s">
        <v>851</v>
      </c>
      <c r="E42" s="884" t="s">
        <v>852</v>
      </c>
      <c r="F42" s="884" t="s">
        <v>857</v>
      </c>
      <c r="G42" s="887">
        <f t="shared" si="0"/>
        <v>11152</v>
      </c>
      <c r="H42" s="886">
        <v>11152080</v>
      </c>
      <c r="I42" s="887">
        <f t="shared" si="1"/>
        <v>11152</v>
      </c>
      <c r="J42" s="886">
        <v>11152080</v>
      </c>
      <c r="K42" s="886" t="s">
        <v>892</v>
      </c>
      <c r="L42" s="889">
        <f t="shared" si="2"/>
        <v>0</v>
      </c>
      <c r="M42" s="878"/>
    </row>
    <row r="43" spans="1:28" s="877" customFormat="1" hidden="1" x14ac:dyDescent="0.15">
      <c r="A43" s="884" t="s">
        <v>848</v>
      </c>
      <c r="B43" s="890" t="s">
        <v>888</v>
      </c>
      <c r="C43" s="886" t="s">
        <v>860</v>
      </c>
      <c r="D43" s="884" t="s">
        <v>851</v>
      </c>
      <c r="E43" s="884" t="s">
        <v>852</v>
      </c>
      <c r="F43" s="884" t="s">
        <v>857</v>
      </c>
      <c r="G43" s="887">
        <f t="shared" si="0"/>
        <v>1242</v>
      </c>
      <c r="H43" s="886">
        <v>1242000</v>
      </c>
      <c r="I43" s="887">
        <f t="shared" si="1"/>
        <v>1242</v>
      </c>
      <c r="J43" s="886">
        <v>1242000</v>
      </c>
      <c r="K43" s="886" t="s">
        <v>893</v>
      </c>
      <c r="L43" s="889">
        <f t="shared" si="2"/>
        <v>0</v>
      </c>
      <c r="M43" s="878"/>
    </row>
    <row r="44" spans="1:28" s="877" customFormat="1" hidden="1" x14ac:dyDescent="0.15">
      <c r="A44" s="884" t="s">
        <v>848</v>
      </c>
      <c r="B44" s="890" t="s">
        <v>888</v>
      </c>
      <c r="C44" s="886" t="s">
        <v>860</v>
      </c>
      <c r="D44" s="884" t="s">
        <v>851</v>
      </c>
      <c r="E44" s="884" t="s">
        <v>852</v>
      </c>
      <c r="F44" s="884" t="s">
        <v>857</v>
      </c>
      <c r="G44" s="887">
        <f t="shared" si="0"/>
        <v>5522</v>
      </c>
      <c r="H44" s="886">
        <v>5522040</v>
      </c>
      <c r="I44" s="887">
        <f t="shared" si="1"/>
        <v>5522</v>
      </c>
      <c r="J44" s="886">
        <v>5522040</v>
      </c>
      <c r="K44" s="886" t="s">
        <v>894</v>
      </c>
      <c r="L44" s="889">
        <f t="shared" si="2"/>
        <v>0</v>
      </c>
      <c r="M44" s="878"/>
    </row>
    <row r="45" spans="1:28" s="877" customFormat="1" hidden="1" x14ac:dyDescent="0.15">
      <c r="A45" s="884" t="s">
        <v>848</v>
      </c>
      <c r="B45" s="890" t="s">
        <v>888</v>
      </c>
      <c r="C45" s="886" t="s">
        <v>860</v>
      </c>
      <c r="D45" s="884" t="s">
        <v>851</v>
      </c>
      <c r="E45" s="884" t="s">
        <v>852</v>
      </c>
      <c r="F45" s="884" t="s">
        <v>857</v>
      </c>
      <c r="G45" s="887">
        <f t="shared" si="0"/>
        <v>3462</v>
      </c>
      <c r="H45" s="886">
        <v>3462480</v>
      </c>
      <c r="I45" s="887">
        <f t="shared" si="1"/>
        <v>3462</v>
      </c>
      <c r="J45" s="886">
        <v>3462480</v>
      </c>
      <c r="K45" s="886" t="s">
        <v>898</v>
      </c>
      <c r="L45" s="889">
        <f t="shared" si="2"/>
        <v>0</v>
      </c>
      <c r="M45" s="878"/>
    </row>
    <row r="46" spans="1:28" s="877" customFormat="1" hidden="1" x14ac:dyDescent="0.15">
      <c r="A46" s="884" t="s">
        <v>848</v>
      </c>
      <c r="B46" s="890" t="s">
        <v>888</v>
      </c>
      <c r="C46" s="886" t="s">
        <v>860</v>
      </c>
      <c r="D46" s="884" t="s">
        <v>851</v>
      </c>
      <c r="E46" s="884" t="s">
        <v>852</v>
      </c>
      <c r="F46" s="884" t="s">
        <v>857</v>
      </c>
      <c r="G46" s="887">
        <f t="shared" si="0"/>
        <v>2079</v>
      </c>
      <c r="H46" s="886">
        <v>2079000</v>
      </c>
      <c r="I46" s="887">
        <f t="shared" si="1"/>
        <v>2079</v>
      </c>
      <c r="J46" s="886">
        <v>2079000</v>
      </c>
      <c r="K46" s="886" t="s">
        <v>899</v>
      </c>
      <c r="L46" s="889">
        <f t="shared" si="2"/>
        <v>0</v>
      </c>
      <c r="M46" s="878"/>
    </row>
    <row r="47" spans="1:28" s="877" customFormat="1" hidden="1" x14ac:dyDescent="0.15">
      <c r="A47" s="884" t="s">
        <v>848</v>
      </c>
      <c r="B47" s="890" t="s">
        <v>888</v>
      </c>
      <c r="C47" s="886" t="s">
        <v>860</v>
      </c>
      <c r="D47" s="884" t="s">
        <v>851</v>
      </c>
      <c r="E47" s="884" t="s">
        <v>852</v>
      </c>
      <c r="F47" s="884" t="s">
        <v>857</v>
      </c>
      <c r="G47" s="887">
        <f t="shared" si="0"/>
        <v>842</v>
      </c>
      <c r="H47" s="886">
        <v>842400</v>
      </c>
      <c r="I47" s="887">
        <f t="shared" si="1"/>
        <v>842</v>
      </c>
      <c r="J47" s="886">
        <v>842400</v>
      </c>
      <c r="K47" s="886" t="s">
        <v>900</v>
      </c>
      <c r="L47" s="889">
        <f t="shared" si="2"/>
        <v>0</v>
      </c>
      <c r="M47" s="878"/>
    </row>
    <row r="48" spans="1:28" s="877" customFormat="1" hidden="1" x14ac:dyDescent="0.15">
      <c r="A48" s="884" t="s">
        <v>848</v>
      </c>
      <c r="B48" s="890" t="s">
        <v>888</v>
      </c>
      <c r="C48" s="886" t="s">
        <v>860</v>
      </c>
      <c r="D48" s="884" t="s">
        <v>851</v>
      </c>
      <c r="E48" s="884" t="s">
        <v>852</v>
      </c>
      <c r="F48" s="884" t="s">
        <v>857</v>
      </c>
      <c r="G48" s="887">
        <f t="shared" si="0"/>
        <v>445</v>
      </c>
      <c r="H48" s="886">
        <v>444960</v>
      </c>
      <c r="I48" s="887">
        <f t="shared" si="1"/>
        <v>445</v>
      </c>
      <c r="J48" s="886">
        <v>444960</v>
      </c>
      <c r="K48" s="886" t="s">
        <v>901</v>
      </c>
      <c r="L48" s="889">
        <f t="shared" si="2"/>
        <v>0</v>
      </c>
      <c r="M48" s="878"/>
    </row>
    <row r="49" spans="1:28" hidden="1" x14ac:dyDescent="0.15">
      <c r="A49" s="894" t="s">
        <v>848</v>
      </c>
      <c r="B49" s="895" t="s">
        <v>902</v>
      </c>
      <c r="C49" s="895"/>
      <c r="D49" s="895"/>
      <c r="E49" s="895"/>
      <c r="F49" s="895"/>
      <c r="G49" s="896">
        <f>SUM(G3:G48)</f>
        <v>66519</v>
      </c>
      <c r="H49" s="896">
        <f>SUM(H3:H48)</f>
        <v>66519303</v>
      </c>
      <c r="I49" s="896">
        <f>SUM(I3:I48)</f>
        <v>67308</v>
      </c>
      <c r="J49" s="896">
        <f>SUM(J3:J48)</f>
        <v>67308254</v>
      </c>
      <c r="K49" s="897"/>
    </row>
    <row r="50" spans="1:28" s="877" customFormat="1" x14ac:dyDescent="0.15">
      <c r="A50" s="900" t="s">
        <v>903</v>
      </c>
      <c r="B50" s="890" t="s">
        <v>853</v>
      </c>
      <c r="C50" s="886" t="s">
        <v>905</v>
      </c>
      <c r="D50" s="898" t="s">
        <v>70</v>
      </c>
      <c r="E50" s="898" t="s">
        <v>70</v>
      </c>
      <c r="F50" s="884" t="s">
        <v>857</v>
      </c>
      <c r="G50" s="887">
        <f t="shared" ref="G50:G68" si="3">ROUND(H50,-3)/1000</f>
        <v>79</v>
      </c>
      <c r="H50" s="899">
        <v>79365</v>
      </c>
      <c r="I50" s="899">
        <f t="shared" ref="I50:I68" si="4">ROUND(J50,-3)/1000</f>
        <v>86</v>
      </c>
      <c r="J50" s="902">
        <v>85714</v>
      </c>
      <c r="K50" s="886" t="s">
        <v>913</v>
      </c>
      <c r="L50" s="889">
        <f t="shared" ref="L50:L68" si="5">J50-H50</f>
        <v>6349</v>
      </c>
      <c r="M50" s="878" t="s">
        <v>914</v>
      </c>
      <c r="N50" s="889"/>
      <c r="O50" s="889"/>
      <c r="P50" s="889"/>
      <c r="Q50" s="889"/>
      <c r="R50" s="889"/>
      <c r="S50" s="889"/>
      <c r="T50" s="889"/>
      <c r="U50" s="889"/>
      <c r="V50" s="889"/>
      <c r="W50" s="889"/>
      <c r="X50" s="889"/>
      <c r="Y50" s="889"/>
      <c r="Z50" s="889"/>
      <c r="AA50" s="889"/>
      <c r="AB50" s="889"/>
    </row>
    <row r="51" spans="1:28" s="877" customFormat="1" hidden="1" x14ac:dyDescent="0.15">
      <c r="A51" s="880" t="s">
        <v>903</v>
      </c>
      <c r="B51" s="890" t="s">
        <v>904</v>
      </c>
      <c r="C51" s="891" t="s">
        <v>905</v>
      </c>
      <c r="D51" s="898" t="s">
        <v>65</v>
      </c>
      <c r="E51" s="898" t="s">
        <v>65</v>
      </c>
      <c r="F51" s="884" t="s">
        <v>857</v>
      </c>
      <c r="G51" s="887">
        <f t="shared" si="3"/>
        <v>58</v>
      </c>
      <c r="H51" s="899">
        <v>57655</v>
      </c>
      <c r="I51" s="899">
        <f t="shared" si="4"/>
        <v>58</v>
      </c>
      <c r="J51" s="899">
        <v>57655</v>
      </c>
      <c r="K51" s="886" t="s">
        <v>906</v>
      </c>
      <c r="L51" s="889">
        <f t="shared" si="5"/>
        <v>0</v>
      </c>
      <c r="M51" s="878"/>
    </row>
    <row r="52" spans="1:28" s="877" customFormat="1" hidden="1" x14ac:dyDescent="0.15">
      <c r="A52" s="880" t="s">
        <v>903</v>
      </c>
      <c r="B52" s="890" t="s">
        <v>904</v>
      </c>
      <c r="C52" s="891" t="s">
        <v>905</v>
      </c>
      <c r="D52" s="898" t="s">
        <v>65</v>
      </c>
      <c r="E52" s="898" t="s">
        <v>65</v>
      </c>
      <c r="F52" s="884" t="s">
        <v>857</v>
      </c>
      <c r="G52" s="887">
        <f t="shared" si="3"/>
        <v>68</v>
      </c>
      <c r="H52" s="899">
        <v>68346</v>
      </c>
      <c r="I52" s="899">
        <f t="shared" si="4"/>
        <v>68</v>
      </c>
      <c r="J52" s="899">
        <v>68346</v>
      </c>
      <c r="K52" s="886" t="s">
        <v>906</v>
      </c>
      <c r="L52" s="889">
        <f t="shared" si="5"/>
        <v>0</v>
      </c>
      <c r="M52" s="878"/>
    </row>
    <row r="53" spans="1:28" s="877" customFormat="1" hidden="1" x14ac:dyDescent="0.15">
      <c r="A53" s="880" t="s">
        <v>903</v>
      </c>
      <c r="B53" s="890" t="s">
        <v>904</v>
      </c>
      <c r="C53" s="891" t="s">
        <v>905</v>
      </c>
      <c r="D53" s="898" t="s">
        <v>65</v>
      </c>
      <c r="E53" s="898" t="s">
        <v>65</v>
      </c>
      <c r="F53" s="884" t="s">
        <v>857</v>
      </c>
      <c r="G53" s="887">
        <f t="shared" si="3"/>
        <v>18</v>
      </c>
      <c r="H53" s="899">
        <v>17812</v>
      </c>
      <c r="I53" s="899">
        <f t="shared" si="4"/>
        <v>18</v>
      </c>
      <c r="J53" s="899">
        <v>17812</v>
      </c>
      <c r="K53" s="886" t="s">
        <v>906</v>
      </c>
      <c r="L53" s="889">
        <f t="shared" si="5"/>
        <v>0</v>
      </c>
      <c r="M53" s="878"/>
    </row>
    <row r="54" spans="1:28" s="877" customFormat="1" hidden="1" x14ac:dyDescent="0.15">
      <c r="A54" s="880" t="s">
        <v>903</v>
      </c>
      <c r="B54" s="890" t="s">
        <v>904</v>
      </c>
      <c r="C54" s="891" t="s">
        <v>905</v>
      </c>
      <c r="D54" s="898" t="s">
        <v>65</v>
      </c>
      <c r="E54" s="898" t="s">
        <v>65</v>
      </c>
      <c r="F54" s="884" t="s">
        <v>857</v>
      </c>
      <c r="G54" s="887">
        <f t="shared" si="3"/>
        <v>8</v>
      </c>
      <c r="H54" s="899">
        <v>8015</v>
      </c>
      <c r="I54" s="899">
        <f t="shared" si="4"/>
        <v>8</v>
      </c>
      <c r="J54" s="899">
        <v>8015</v>
      </c>
      <c r="K54" s="886" t="s">
        <v>906</v>
      </c>
      <c r="L54" s="889">
        <f t="shared" si="5"/>
        <v>0</v>
      </c>
      <c r="M54" s="878"/>
    </row>
    <row r="55" spans="1:28" s="877" customFormat="1" hidden="1" x14ac:dyDescent="0.15">
      <c r="A55" s="880" t="s">
        <v>903</v>
      </c>
      <c r="B55" s="890" t="s">
        <v>904</v>
      </c>
      <c r="C55" s="891" t="s">
        <v>905</v>
      </c>
      <c r="D55" s="898" t="s">
        <v>65</v>
      </c>
      <c r="E55" s="898" t="s">
        <v>65</v>
      </c>
      <c r="F55" s="884" t="s">
        <v>857</v>
      </c>
      <c r="G55" s="887">
        <f t="shared" si="3"/>
        <v>58</v>
      </c>
      <c r="H55" s="899">
        <v>58219</v>
      </c>
      <c r="I55" s="899">
        <f t="shared" si="4"/>
        <v>58</v>
      </c>
      <c r="J55" s="899">
        <v>58219</v>
      </c>
      <c r="K55" s="886" t="s">
        <v>906</v>
      </c>
      <c r="L55" s="889">
        <f t="shared" si="5"/>
        <v>0</v>
      </c>
      <c r="M55" s="878"/>
    </row>
    <row r="56" spans="1:28" s="877" customFormat="1" hidden="1" x14ac:dyDescent="0.15">
      <c r="A56" s="880" t="s">
        <v>903</v>
      </c>
      <c r="B56" s="890" t="s">
        <v>904</v>
      </c>
      <c r="C56" s="891" t="s">
        <v>905</v>
      </c>
      <c r="D56" s="898" t="s">
        <v>65</v>
      </c>
      <c r="E56" s="898" t="s">
        <v>65</v>
      </c>
      <c r="F56" s="884" t="s">
        <v>857</v>
      </c>
      <c r="G56" s="887">
        <f t="shared" si="3"/>
        <v>88</v>
      </c>
      <c r="H56" s="899">
        <v>88234</v>
      </c>
      <c r="I56" s="899">
        <f t="shared" si="4"/>
        <v>88</v>
      </c>
      <c r="J56" s="899">
        <v>88234</v>
      </c>
      <c r="K56" s="886" t="s">
        <v>906</v>
      </c>
      <c r="L56" s="889">
        <f t="shared" si="5"/>
        <v>0</v>
      </c>
      <c r="M56" s="878"/>
    </row>
    <row r="57" spans="1:28" s="877" customFormat="1" hidden="1" x14ac:dyDescent="0.15">
      <c r="A57" s="880" t="s">
        <v>903</v>
      </c>
      <c r="B57" s="890" t="s">
        <v>904</v>
      </c>
      <c r="C57" s="891" t="s">
        <v>905</v>
      </c>
      <c r="D57" s="898" t="s">
        <v>65</v>
      </c>
      <c r="E57" s="898" t="s">
        <v>65</v>
      </c>
      <c r="F57" s="884" t="s">
        <v>857</v>
      </c>
      <c r="G57" s="887">
        <f t="shared" si="3"/>
        <v>12</v>
      </c>
      <c r="H57" s="899">
        <v>12426</v>
      </c>
      <c r="I57" s="899">
        <f t="shared" si="4"/>
        <v>12</v>
      </c>
      <c r="J57" s="899">
        <v>12426</v>
      </c>
      <c r="K57" s="886" t="s">
        <v>906</v>
      </c>
      <c r="L57" s="889">
        <f t="shared" si="5"/>
        <v>0</v>
      </c>
      <c r="M57" s="878"/>
    </row>
    <row r="58" spans="1:28" s="877" customFormat="1" hidden="1" x14ac:dyDescent="0.15">
      <c r="A58" s="880" t="s">
        <v>903</v>
      </c>
      <c r="B58" s="890" t="s">
        <v>904</v>
      </c>
      <c r="C58" s="891" t="s">
        <v>905</v>
      </c>
      <c r="D58" s="898" t="s">
        <v>65</v>
      </c>
      <c r="E58" s="898" t="s">
        <v>65</v>
      </c>
      <c r="F58" s="884" t="s">
        <v>857</v>
      </c>
      <c r="G58" s="887">
        <f t="shared" si="3"/>
        <v>35</v>
      </c>
      <c r="H58" s="899">
        <v>35200</v>
      </c>
      <c r="I58" s="899">
        <f t="shared" si="4"/>
        <v>35</v>
      </c>
      <c r="J58" s="899">
        <v>35200</v>
      </c>
      <c r="K58" s="886" t="s">
        <v>906</v>
      </c>
      <c r="L58" s="889">
        <f t="shared" si="5"/>
        <v>0</v>
      </c>
      <c r="M58" s="878"/>
    </row>
    <row r="59" spans="1:28" s="877" customFormat="1" hidden="1" x14ac:dyDescent="0.15">
      <c r="A59" s="900" t="s">
        <v>903</v>
      </c>
      <c r="B59" s="890" t="s">
        <v>853</v>
      </c>
      <c r="C59" s="891" t="s">
        <v>905</v>
      </c>
      <c r="D59" s="898" t="s">
        <v>70</v>
      </c>
      <c r="E59" s="898" t="s">
        <v>70</v>
      </c>
      <c r="F59" s="884" t="s">
        <v>857</v>
      </c>
      <c r="G59" s="887">
        <f t="shared" si="3"/>
        <v>5</v>
      </c>
      <c r="H59" s="899">
        <v>5200</v>
      </c>
      <c r="I59" s="899">
        <f t="shared" si="4"/>
        <v>6</v>
      </c>
      <c r="J59" s="899">
        <v>5616</v>
      </c>
      <c r="K59" s="901" t="s">
        <v>907</v>
      </c>
      <c r="L59" s="889">
        <f t="shared" si="5"/>
        <v>416</v>
      </c>
      <c r="M59" s="878"/>
    </row>
    <row r="60" spans="1:28" s="877" customFormat="1" hidden="1" x14ac:dyDescent="0.15">
      <c r="A60" s="900" t="s">
        <v>903</v>
      </c>
      <c r="B60" s="890" t="s">
        <v>853</v>
      </c>
      <c r="C60" s="891" t="s">
        <v>905</v>
      </c>
      <c r="D60" s="898" t="s">
        <v>70</v>
      </c>
      <c r="E60" s="898" t="s">
        <v>70</v>
      </c>
      <c r="F60" s="884" t="s">
        <v>857</v>
      </c>
      <c r="G60" s="887">
        <f t="shared" si="3"/>
        <v>5</v>
      </c>
      <c r="H60" s="899">
        <v>5200</v>
      </c>
      <c r="I60" s="899">
        <f t="shared" si="4"/>
        <v>6</v>
      </c>
      <c r="J60" s="899">
        <v>5616</v>
      </c>
      <c r="K60" s="901" t="s">
        <v>908</v>
      </c>
      <c r="L60" s="889">
        <f t="shared" si="5"/>
        <v>416</v>
      </c>
      <c r="M60" s="878"/>
    </row>
    <row r="61" spans="1:28" s="877" customFormat="1" hidden="1" x14ac:dyDescent="0.15">
      <c r="A61" s="900" t="s">
        <v>903</v>
      </c>
      <c r="B61" s="890" t="s">
        <v>853</v>
      </c>
      <c r="C61" s="891" t="s">
        <v>905</v>
      </c>
      <c r="D61" s="898" t="s">
        <v>70</v>
      </c>
      <c r="E61" s="898" t="s">
        <v>70</v>
      </c>
      <c r="F61" s="884" t="s">
        <v>857</v>
      </c>
      <c r="G61" s="887">
        <f t="shared" si="3"/>
        <v>5</v>
      </c>
      <c r="H61" s="899">
        <v>5360</v>
      </c>
      <c r="I61" s="899">
        <f t="shared" si="4"/>
        <v>6</v>
      </c>
      <c r="J61" s="899">
        <v>5788</v>
      </c>
      <c r="K61" s="901" t="s">
        <v>909</v>
      </c>
      <c r="L61" s="889">
        <f t="shared" si="5"/>
        <v>428</v>
      </c>
      <c r="M61" s="878"/>
    </row>
    <row r="62" spans="1:28" s="877" customFormat="1" hidden="1" x14ac:dyDescent="0.15">
      <c r="A62" s="900" t="s">
        <v>903</v>
      </c>
      <c r="B62" s="890" t="s">
        <v>853</v>
      </c>
      <c r="C62" s="891" t="s">
        <v>905</v>
      </c>
      <c r="D62" s="898" t="s">
        <v>70</v>
      </c>
      <c r="E62" s="898" t="s">
        <v>70</v>
      </c>
      <c r="F62" s="884" t="s">
        <v>857</v>
      </c>
      <c r="G62" s="887">
        <f t="shared" si="3"/>
        <v>5</v>
      </c>
      <c r="H62" s="899">
        <v>5200</v>
      </c>
      <c r="I62" s="899">
        <f t="shared" si="4"/>
        <v>6</v>
      </c>
      <c r="J62" s="899">
        <v>5616</v>
      </c>
      <c r="K62" s="901" t="s">
        <v>910</v>
      </c>
      <c r="L62" s="889">
        <f t="shared" si="5"/>
        <v>416</v>
      </c>
      <c r="M62" s="878"/>
    </row>
    <row r="63" spans="1:28" s="877" customFormat="1" hidden="1" x14ac:dyDescent="0.15">
      <c r="A63" s="900" t="s">
        <v>903</v>
      </c>
      <c r="B63" s="890" t="s">
        <v>853</v>
      </c>
      <c r="C63" s="891" t="s">
        <v>905</v>
      </c>
      <c r="D63" s="898" t="s">
        <v>70</v>
      </c>
      <c r="E63" s="898" t="s">
        <v>70</v>
      </c>
      <c r="F63" s="884" t="s">
        <v>857</v>
      </c>
      <c r="G63" s="887">
        <f t="shared" si="3"/>
        <v>6</v>
      </c>
      <c r="H63" s="899">
        <v>5519</v>
      </c>
      <c r="I63" s="899">
        <f t="shared" si="4"/>
        <v>6</v>
      </c>
      <c r="J63" s="899">
        <v>5960</v>
      </c>
      <c r="K63" s="901" t="s">
        <v>911</v>
      </c>
      <c r="L63" s="889">
        <f t="shared" si="5"/>
        <v>441</v>
      </c>
      <c r="M63" s="878"/>
    </row>
    <row r="64" spans="1:28" s="889" customFormat="1" hidden="1" x14ac:dyDescent="0.15">
      <c r="A64" s="900" t="s">
        <v>903</v>
      </c>
      <c r="B64" s="890" t="s">
        <v>853</v>
      </c>
      <c r="C64" s="891" t="s">
        <v>905</v>
      </c>
      <c r="D64" s="898" t="s">
        <v>70</v>
      </c>
      <c r="E64" s="898" t="s">
        <v>70</v>
      </c>
      <c r="F64" s="884" t="s">
        <v>857</v>
      </c>
      <c r="G64" s="887">
        <f t="shared" si="3"/>
        <v>5</v>
      </c>
      <c r="H64" s="899">
        <v>4919</v>
      </c>
      <c r="I64" s="899">
        <f t="shared" si="4"/>
        <v>5</v>
      </c>
      <c r="J64" s="899">
        <v>5312</v>
      </c>
      <c r="K64" s="901" t="s">
        <v>912</v>
      </c>
      <c r="L64" s="889">
        <f t="shared" si="5"/>
        <v>393</v>
      </c>
      <c r="M64" s="878"/>
      <c r="N64" s="877"/>
      <c r="O64" s="877"/>
      <c r="P64" s="877"/>
      <c r="Q64" s="877"/>
      <c r="R64" s="877"/>
      <c r="S64" s="877"/>
      <c r="T64" s="877"/>
      <c r="U64" s="877"/>
      <c r="V64" s="877"/>
      <c r="W64" s="877"/>
      <c r="X64" s="877"/>
      <c r="Y64" s="877"/>
      <c r="Z64" s="877"/>
      <c r="AA64" s="877"/>
      <c r="AB64" s="877"/>
    </row>
    <row r="65" spans="1:13" s="877" customFormat="1" hidden="1" x14ac:dyDescent="0.15">
      <c r="A65" s="900" t="s">
        <v>903</v>
      </c>
      <c r="B65" s="890" t="s">
        <v>915</v>
      </c>
      <c r="C65" s="886" t="s">
        <v>905</v>
      </c>
      <c r="D65" s="898" t="s">
        <v>70</v>
      </c>
      <c r="E65" s="898" t="s">
        <v>70</v>
      </c>
      <c r="F65" s="884" t="s">
        <v>857</v>
      </c>
      <c r="G65" s="887">
        <f t="shared" si="3"/>
        <v>37</v>
      </c>
      <c r="H65" s="899">
        <v>37209</v>
      </c>
      <c r="I65" s="899">
        <f t="shared" si="4"/>
        <v>37</v>
      </c>
      <c r="J65" s="899">
        <v>37209</v>
      </c>
      <c r="K65" s="886" t="s">
        <v>916</v>
      </c>
      <c r="L65" s="889">
        <f t="shared" si="5"/>
        <v>0</v>
      </c>
      <c r="M65" s="878"/>
    </row>
    <row r="66" spans="1:13" s="877" customFormat="1" hidden="1" x14ac:dyDescent="0.15">
      <c r="A66" s="880" t="s">
        <v>903</v>
      </c>
      <c r="B66" s="890" t="s">
        <v>915</v>
      </c>
      <c r="C66" s="891" t="s">
        <v>905</v>
      </c>
      <c r="D66" s="898" t="s">
        <v>70</v>
      </c>
      <c r="E66" s="898" t="s">
        <v>70</v>
      </c>
      <c r="F66" s="884" t="s">
        <v>857</v>
      </c>
      <c r="G66" s="887">
        <f t="shared" si="3"/>
        <v>55</v>
      </c>
      <c r="H66" s="899">
        <v>54677</v>
      </c>
      <c r="I66" s="899">
        <f t="shared" si="4"/>
        <v>59</v>
      </c>
      <c r="J66" s="899">
        <v>59051</v>
      </c>
      <c r="K66" s="886" t="s">
        <v>917</v>
      </c>
      <c r="L66" s="889">
        <f t="shared" si="5"/>
        <v>4374</v>
      </c>
      <c r="M66" s="878"/>
    </row>
    <row r="67" spans="1:13" s="877" customFormat="1" hidden="1" x14ac:dyDescent="0.15">
      <c r="A67" s="880" t="s">
        <v>903</v>
      </c>
      <c r="B67" s="890" t="s">
        <v>915</v>
      </c>
      <c r="C67" s="891" t="s">
        <v>905</v>
      </c>
      <c r="D67" s="898" t="s">
        <v>70</v>
      </c>
      <c r="E67" s="898" t="s">
        <v>70</v>
      </c>
      <c r="F67" s="884" t="s">
        <v>857</v>
      </c>
      <c r="G67" s="887">
        <f t="shared" si="3"/>
        <v>129</v>
      </c>
      <c r="H67" s="899">
        <v>128604</v>
      </c>
      <c r="I67" s="899">
        <f t="shared" si="4"/>
        <v>139</v>
      </c>
      <c r="J67" s="899">
        <v>138892</v>
      </c>
      <c r="K67" s="886" t="s">
        <v>918</v>
      </c>
      <c r="L67" s="889">
        <f t="shared" si="5"/>
        <v>10288</v>
      </c>
      <c r="M67" s="878"/>
    </row>
    <row r="68" spans="1:13" s="877" customFormat="1" hidden="1" x14ac:dyDescent="0.15">
      <c r="A68" s="900" t="s">
        <v>903</v>
      </c>
      <c r="B68" s="890" t="s">
        <v>919</v>
      </c>
      <c r="C68" s="891" t="s">
        <v>905</v>
      </c>
      <c r="D68" s="898" t="s">
        <v>70</v>
      </c>
      <c r="E68" s="898" t="s">
        <v>70</v>
      </c>
      <c r="F68" s="884" t="s">
        <v>857</v>
      </c>
      <c r="G68" s="887">
        <f t="shared" si="3"/>
        <v>410</v>
      </c>
      <c r="H68" s="899">
        <v>410125</v>
      </c>
      <c r="I68" s="899">
        <f t="shared" si="4"/>
        <v>410</v>
      </c>
      <c r="J68" s="899">
        <v>410125</v>
      </c>
      <c r="K68" s="886" t="s">
        <v>920</v>
      </c>
      <c r="L68" s="889">
        <f t="shared" si="5"/>
        <v>0</v>
      </c>
      <c r="M68" s="878"/>
    </row>
    <row r="69" spans="1:13" hidden="1" x14ac:dyDescent="0.15">
      <c r="A69" s="894" t="s">
        <v>903</v>
      </c>
      <c r="B69" s="895" t="s">
        <v>921</v>
      </c>
      <c r="C69" s="895"/>
      <c r="D69" s="895"/>
      <c r="E69" s="895"/>
      <c r="F69" s="895"/>
      <c r="G69" s="896">
        <f>SUM(G50:G68)</f>
        <v>1086</v>
      </c>
      <c r="H69" s="896">
        <f>SUM(H50:H68)</f>
        <v>1087285</v>
      </c>
      <c r="I69" s="896">
        <f>SUM(I50:I68)</f>
        <v>1111</v>
      </c>
      <c r="J69" s="896">
        <f>SUM(J50:J68)</f>
        <v>1110806</v>
      </c>
      <c r="K69" s="897"/>
    </row>
    <row r="70" spans="1:13" s="877" customFormat="1" hidden="1" x14ac:dyDescent="0.15">
      <c r="A70" s="880" t="s">
        <v>922</v>
      </c>
      <c r="B70" s="891" t="s">
        <v>873</v>
      </c>
      <c r="C70" s="891" t="s">
        <v>866</v>
      </c>
      <c r="D70" s="884" t="s">
        <v>851</v>
      </c>
      <c r="E70" s="884" t="s">
        <v>852</v>
      </c>
      <c r="F70" s="884" t="s">
        <v>17</v>
      </c>
      <c r="G70" s="887"/>
      <c r="H70" s="887"/>
      <c r="I70" s="887">
        <f t="shared" ref="I70:I99" si="6">ROUND(J70,-3)/1000</f>
        <v>5884</v>
      </c>
      <c r="J70" s="748">
        <v>5884000</v>
      </c>
      <c r="K70" s="886" t="s">
        <v>923</v>
      </c>
      <c r="L70" s="889"/>
      <c r="M70" s="878" t="s">
        <v>924</v>
      </c>
    </row>
    <row r="71" spans="1:13" s="877" customFormat="1" hidden="1" x14ac:dyDescent="0.15">
      <c r="A71" s="880" t="s">
        <v>922</v>
      </c>
      <c r="B71" s="891" t="s">
        <v>888</v>
      </c>
      <c r="C71" s="886" t="s">
        <v>860</v>
      </c>
      <c r="D71" s="884" t="s">
        <v>851</v>
      </c>
      <c r="E71" s="884" t="s">
        <v>852</v>
      </c>
      <c r="F71" s="884" t="s">
        <v>17</v>
      </c>
      <c r="G71" s="887"/>
      <c r="H71" s="887"/>
      <c r="I71" s="887">
        <f t="shared" si="6"/>
        <v>5329</v>
      </c>
      <c r="J71" s="748">
        <v>5328720</v>
      </c>
      <c r="K71" s="886" t="s">
        <v>925</v>
      </c>
      <c r="L71" s="889"/>
      <c r="M71" s="878" t="s">
        <v>924</v>
      </c>
    </row>
    <row r="72" spans="1:13" s="877" customFormat="1" hidden="1" x14ac:dyDescent="0.15">
      <c r="A72" s="880" t="s">
        <v>922</v>
      </c>
      <c r="B72" s="891" t="s">
        <v>888</v>
      </c>
      <c r="C72" s="886" t="s">
        <v>860</v>
      </c>
      <c r="D72" s="884" t="s">
        <v>851</v>
      </c>
      <c r="E72" s="884" t="s">
        <v>852</v>
      </c>
      <c r="F72" s="884" t="s">
        <v>17</v>
      </c>
      <c r="G72" s="887"/>
      <c r="H72" s="887"/>
      <c r="I72" s="887">
        <f t="shared" si="6"/>
        <v>8398</v>
      </c>
      <c r="J72" s="748">
        <v>8398080</v>
      </c>
      <c r="K72" s="886" t="s">
        <v>926</v>
      </c>
      <c r="L72" s="889"/>
      <c r="M72" s="878" t="s">
        <v>924</v>
      </c>
    </row>
    <row r="73" spans="1:13" s="877" customFormat="1" hidden="1" x14ac:dyDescent="0.15">
      <c r="A73" s="880" t="s">
        <v>922</v>
      </c>
      <c r="B73" s="891" t="s">
        <v>888</v>
      </c>
      <c r="C73" s="886" t="s">
        <v>860</v>
      </c>
      <c r="D73" s="884" t="s">
        <v>851</v>
      </c>
      <c r="E73" s="884" t="s">
        <v>852</v>
      </c>
      <c r="F73" s="884" t="s">
        <v>17</v>
      </c>
      <c r="G73" s="887"/>
      <c r="H73" s="887"/>
      <c r="I73" s="887">
        <f t="shared" si="6"/>
        <v>4577</v>
      </c>
      <c r="J73" s="748">
        <v>4577040</v>
      </c>
      <c r="K73" s="886" t="s">
        <v>927</v>
      </c>
      <c r="L73" s="889"/>
      <c r="M73" s="878" t="s">
        <v>924</v>
      </c>
    </row>
    <row r="74" spans="1:13" s="877" customFormat="1" hidden="1" x14ac:dyDescent="0.15">
      <c r="A74" s="880" t="s">
        <v>922</v>
      </c>
      <c r="B74" s="891" t="s">
        <v>888</v>
      </c>
      <c r="C74" s="886" t="s">
        <v>860</v>
      </c>
      <c r="D74" s="884" t="s">
        <v>851</v>
      </c>
      <c r="E74" s="884" t="s">
        <v>852</v>
      </c>
      <c r="F74" s="884" t="s">
        <v>17</v>
      </c>
      <c r="G74" s="887"/>
      <c r="H74" s="887"/>
      <c r="I74" s="887">
        <f t="shared" si="6"/>
        <v>3185</v>
      </c>
      <c r="J74" s="886">
        <v>3184920</v>
      </c>
      <c r="K74" s="886" t="s">
        <v>928</v>
      </c>
      <c r="L74" s="889"/>
      <c r="M74" s="878"/>
    </row>
    <row r="75" spans="1:13" s="877" customFormat="1" hidden="1" x14ac:dyDescent="0.15">
      <c r="A75" s="880" t="s">
        <v>922</v>
      </c>
      <c r="B75" s="891" t="s">
        <v>888</v>
      </c>
      <c r="C75" s="886" t="s">
        <v>860</v>
      </c>
      <c r="D75" s="884" t="s">
        <v>851</v>
      </c>
      <c r="E75" s="884" t="s">
        <v>852</v>
      </c>
      <c r="F75" s="884" t="s">
        <v>17</v>
      </c>
      <c r="G75" s="887"/>
      <c r="H75" s="887"/>
      <c r="I75" s="887">
        <f t="shared" si="6"/>
        <v>2696</v>
      </c>
      <c r="J75" s="886">
        <v>2695680</v>
      </c>
      <c r="K75" s="886" t="s">
        <v>929</v>
      </c>
      <c r="L75" s="889"/>
      <c r="M75" s="878"/>
    </row>
    <row r="76" spans="1:13" s="877" customFormat="1" hidden="1" x14ac:dyDescent="0.15">
      <c r="A76" s="880" t="s">
        <v>922</v>
      </c>
      <c r="B76" s="891" t="s">
        <v>888</v>
      </c>
      <c r="C76" s="886" t="s">
        <v>860</v>
      </c>
      <c r="D76" s="884" t="s">
        <v>851</v>
      </c>
      <c r="E76" s="884" t="s">
        <v>852</v>
      </c>
      <c r="F76" s="884" t="s">
        <v>17</v>
      </c>
      <c r="G76" s="887"/>
      <c r="H76" s="887"/>
      <c r="I76" s="887">
        <f t="shared" si="6"/>
        <v>80</v>
      </c>
      <c r="J76" s="886">
        <v>79920</v>
      </c>
      <c r="K76" s="886" t="s">
        <v>930</v>
      </c>
      <c r="L76" s="889"/>
      <c r="M76" s="878"/>
    </row>
    <row r="77" spans="1:13" s="877" customFormat="1" hidden="1" x14ac:dyDescent="0.15">
      <c r="A77" s="880" t="s">
        <v>922</v>
      </c>
      <c r="B77" s="891" t="s">
        <v>888</v>
      </c>
      <c r="C77" s="886" t="s">
        <v>860</v>
      </c>
      <c r="D77" s="884" t="s">
        <v>851</v>
      </c>
      <c r="E77" s="884" t="s">
        <v>852</v>
      </c>
      <c r="F77" s="884" t="s">
        <v>17</v>
      </c>
      <c r="G77" s="887"/>
      <c r="H77" s="887"/>
      <c r="I77" s="887">
        <f t="shared" si="6"/>
        <v>11152</v>
      </c>
      <c r="J77" s="886">
        <v>11152080</v>
      </c>
      <c r="K77" s="886" t="s">
        <v>931</v>
      </c>
      <c r="L77" s="889"/>
      <c r="M77" s="878"/>
    </row>
    <row r="78" spans="1:13" s="877" customFormat="1" hidden="1" x14ac:dyDescent="0.15">
      <c r="A78" s="880" t="s">
        <v>922</v>
      </c>
      <c r="B78" s="891" t="s">
        <v>888</v>
      </c>
      <c r="C78" s="886" t="s">
        <v>860</v>
      </c>
      <c r="D78" s="884" t="s">
        <v>851</v>
      </c>
      <c r="E78" s="884" t="s">
        <v>852</v>
      </c>
      <c r="F78" s="884" t="s">
        <v>17</v>
      </c>
      <c r="G78" s="887"/>
      <c r="H78" s="887"/>
      <c r="I78" s="887">
        <f t="shared" si="6"/>
        <v>1242</v>
      </c>
      <c r="J78" s="886">
        <v>1242000</v>
      </c>
      <c r="K78" s="886" t="s">
        <v>932</v>
      </c>
      <c r="L78" s="889"/>
      <c r="M78" s="878"/>
    </row>
    <row r="79" spans="1:13" s="877" customFormat="1" hidden="1" x14ac:dyDescent="0.15">
      <c r="A79" s="880" t="s">
        <v>922</v>
      </c>
      <c r="B79" s="891" t="s">
        <v>888</v>
      </c>
      <c r="C79" s="886" t="s">
        <v>860</v>
      </c>
      <c r="D79" s="884" t="s">
        <v>851</v>
      </c>
      <c r="E79" s="884" t="s">
        <v>852</v>
      </c>
      <c r="F79" s="884" t="s">
        <v>17</v>
      </c>
      <c r="G79" s="887"/>
      <c r="H79" s="887"/>
      <c r="I79" s="887">
        <f t="shared" si="6"/>
        <v>5522</v>
      </c>
      <c r="J79" s="886">
        <v>5522040</v>
      </c>
      <c r="K79" s="886" t="s">
        <v>933</v>
      </c>
      <c r="L79" s="889"/>
      <c r="M79" s="878"/>
    </row>
    <row r="80" spans="1:13" s="877" customFormat="1" hidden="1" x14ac:dyDescent="0.15">
      <c r="A80" s="880" t="s">
        <v>922</v>
      </c>
      <c r="B80" s="891" t="s">
        <v>888</v>
      </c>
      <c r="C80" s="886" t="s">
        <v>860</v>
      </c>
      <c r="D80" s="884" t="s">
        <v>851</v>
      </c>
      <c r="E80" s="884" t="s">
        <v>852</v>
      </c>
      <c r="F80" s="884" t="s">
        <v>17</v>
      </c>
      <c r="G80" s="887"/>
      <c r="H80" s="887"/>
      <c r="I80" s="887">
        <f t="shared" si="6"/>
        <v>5541</v>
      </c>
      <c r="J80" s="886">
        <v>5541480</v>
      </c>
      <c r="K80" s="886" t="s">
        <v>934</v>
      </c>
      <c r="L80" s="889"/>
      <c r="M80" s="878"/>
    </row>
    <row r="81" spans="1:13" s="877" customFormat="1" hidden="1" x14ac:dyDescent="0.15">
      <c r="A81" s="880" t="s">
        <v>922</v>
      </c>
      <c r="B81" s="891" t="s">
        <v>888</v>
      </c>
      <c r="C81" s="886" t="s">
        <v>860</v>
      </c>
      <c r="D81" s="884" t="s">
        <v>851</v>
      </c>
      <c r="E81" s="884" t="s">
        <v>852</v>
      </c>
      <c r="F81" s="884" t="s">
        <v>17</v>
      </c>
      <c r="G81" s="887"/>
      <c r="H81" s="887"/>
      <c r="I81" s="887">
        <f t="shared" si="6"/>
        <v>1287</v>
      </c>
      <c r="J81" s="886">
        <v>1287360</v>
      </c>
      <c r="K81" s="886" t="s">
        <v>935</v>
      </c>
      <c r="L81" s="889"/>
      <c r="M81" s="878"/>
    </row>
    <row r="82" spans="1:13" s="877" customFormat="1" hidden="1" x14ac:dyDescent="0.15">
      <c r="A82" s="880" t="s">
        <v>922</v>
      </c>
      <c r="B82" s="903" t="s">
        <v>853</v>
      </c>
      <c r="C82" s="886" t="s">
        <v>854</v>
      </c>
      <c r="D82" s="884" t="s">
        <v>855</v>
      </c>
      <c r="E82" s="884" t="s">
        <v>856</v>
      </c>
      <c r="F82" s="884" t="s">
        <v>857</v>
      </c>
      <c r="G82" s="887"/>
      <c r="H82" s="887"/>
      <c r="I82" s="887">
        <f t="shared" si="6"/>
        <v>1</v>
      </c>
      <c r="J82" s="886">
        <v>700</v>
      </c>
      <c r="K82" s="886" t="s">
        <v>936</v>
      </c>
      <c r="L82" s="889"/>
      <c r="M82" s="878"/>
    </row>
    <row r="83" spans="1:13" s="877" customFormat="1" hidden="1" x14ac:dyDescent="0.15">
      <c r="A83" s="880" t="s">
        <v>922</v>
      </c>
      <c r="B83" s="903" t="s">
        <v>853</v>
      </c>
      <c r="C83" s="886" t="s">
        <v>854</v>
      </c>
      <c r="D83" s="884" t="s">
        <v>855</v>
      </c>
      <c r="E83" s="884" t="s">
        <v>856</v>
      </c>
      <c r="F83" s="884" t="s">
        <v>857</v>
      </c>
      <c r="G83" s="887"/>
      <c r="H83" s="887"/>
      <c r="I83" s="887">
        <f t="shared" si="6"/>
        <v>1</v>
      </c>
      <c r="J83" s="886">
        <v>1200</v>
      </c>
      <c r="K83" s="886" t="s">
        <v>936</v>
      </c>
      <c r="L83" s="889"/>
      <c r="M83" s="878"/>
    </row>
    <row r="84" spans="1:13" s="877" customFormat="1" hidden="1" x14ac:dyDescent="0.15">
      <c r="A84" s="880" t="s">
        <v>922</v>
      </c>
      <c r="B84" s="903" t="s">
        <v>853</v>
      </c>
      <c r="C84" s="886" t="s">
        <v>854</v>
      </c>
      <c r="D84" s="884" t="s">
        <v>855</v>
      </c>
      <c r="E84" s="884" t="s">
        <v>856</v>
      </c>
      <c r="F84" s="884" t="s">
        <v>857</v>
      </c>
      <c r="G84" s="887"/>
      <c r="H84" s="887"/>
      <c r="I84" s="887">
        <f t="shared" si="6"/>
        <v>1</v>
      </c>
      <c r="J84" s="886">
        <v>1200</v>
      </c>
      <c r="K84" s="886" t="s">
        <v>936</v>
      </c>
      <c r="L84" s="889"/>
      <c r="M84" s="878"/>
    </row>
    <row r="85" spans="1:13" s="877" customFormat="1" hidden="1" x14ac:dyDescent="0.15">
      <c r="A85" s="880" t="s">
        <v>922</v>
      </c>
      <c r="B85" s="903" t="s">
        <v>853</v>
      </c>
      <c r="C85" s="886" t="s">
        <v>854</v>
      </c>
      <c r="D85" s="884" t="s">
        <v>855</v>
      </c>
      <c r="E85" s="884" t="s">
        <v>856</v>
      </c>
      <c r="F85" s="884" t="s">
        <v>857</v>
      </c>
      <c r="G85" s="887"/>
      <c r="H85" s="887"/>
      <c r="I85" s="887">
        <f>ROUND(J85,-3)/1000</f>
        <v>1</v>
      </c>
      <c r="J85" s="886">
        <v>700</v>
      </c>
      <c r="K85" s="886" t="s">
        <v>936</v>
      </c>
      <c r="L85" s="889"/>
      <c r="M85" s="878"/>
    </row>
    <row r="86" spans="1:13" s="877" customFormat="1" hidden="1" x14ac:dyDescent="0.15">
      <c r="A86" s="880" t="s">
        <v>922</v>
      </c>
      <c r="B86" s="903" t="s">
        <v>853</v>
      </c>
      <c r="C86" s="886" t="s">
        <v>858</v>
      </c>
      <c r="D86" s="884" t="s">
        <v>855</v>
      </c>
      <c r="E86" s="884" t="s">
        <v>856</v>
      </c>
      <c r="F86" s="884" t="s">
        <v>857</v>
      </c>
      <c r="G86" s="887"/>
      <c r="H86" s="887"/>
      <c r="I86" s="887">
        <f>ROUND(J86,-3)/1000</f>
        <v>1</v>
      </c>
      <c r="J86" s="886">
        <v>700</v>
      </c>
      <c r="K86" s="886" t="s">
        <v>936</v>
      </c>
      <c r="L86" s="889"/>
      <c r="M86" s="878"/>
    </row>
    <row r="87" spans="1:13" s="877" customFormat="1" hidden="1" x14ac:dyDescent="0.15">
      <c r="A87" s="880" t="s">
        <v>922</v>
      </c>
      <c r="B87" s="903" t="s">
        <v>853</v>
      </c>
      <c r="C87" s="886" t="s">
        <v>858</v>
      </c>
      <c r="D87" s="884" t="s">
        <v>855</v>
      </c>
      <c r="E87" s="884" t="s">
        <v>856</v>
      </c>
      <c r="F87" s="884" t="s">
        <v>857</v>
      </c>
      <c r="G87" s="887"/>
      <c r="H87" s="887"/>
      <c r="I87" s="887">
        <f>ROUND(J87,-3)/1000</f>
        <v>1</v>
      </c>
      <c r="J87" s="886">
        <v>700</v>
      </c>
      <c r="K87" s="886" t="s">
        <v>936</v>
      </c>
      <c r="L87" s="889"/>
      <c r="M87" s="878"/>
    </row>
    <row r="88" spans="1:13" s="877" customFormat="1" hidden="1" x14ac:dyDescent="0.15">
      <c r="A88" s="880" t="s">
        <v>922</v>
      </c>
      <c r="B88" s="903" t="s">
        <v>853</v>
      </c>
      <c r="C88" s="886" t="s">
        <v>858</v>
      </c>
      <c r="D88" s="884" t="s">
        <v>855</v>
      </c>
      <c r="E88" s="884" t="s">
        <v>856</v>
      </c>
      <c r="F88" s="884" t="s">
        <v>857</v>
      </c>
      <c r="G88" s="887"/>
      <c r="H88" s="887"/>
      <c r="I88" s="887">
        <f t="shared" si="6"/>
        <v>1</v>
      </c>
      <c r="J88" s="886">
        <v>1200</v>
      </c>
      <c r="K88" s="886" t="s">
        <v>936</v>
      </c>
      <c r="L88" s="889"/>
      <c r="M88" s="878"/>
    </row>
    <row r="89" spans="1:13" s="877" customFormat="1" hidden="1" x14ac:dyDescent="0.15">
      <c r="A89" s="880" t="s">
        <v>922</v>
      </c>
      <c r="B89" s="903" t="s">
        <v>853</v>
      </c>
      <c r="C89" s="886" t="s">
        <v>854</v>
      </c>
      <c r="D89" s="884" t="s">
        <v>855</v>
      </c>
      <c r="E89" s="884" t="s">
        <v>856</v>
      </c>
      <c r="F89" s="884" t="s">
        <v>857</v>
      </c>
      <c r="G89" s="887"/>
      <c r="H89" s="887"/>
      <c r="I89" s="887">
        <f>ROUND(J89,-3)/1000</f>
        <v>1</v>
      </c>
      <c r="J89" s="886">
        <v>1000</v>
      </c>
      <c r="K89" s="886" t="s">
        <v>937</v>
      </c>
      <c r="L89" s="889"/>
      <c r="M89" s="878"/>
    </row>
    <row r="90" spans="1:13" s="877" customFormat="1" hidden="1" x14ac:dyDescent="0.15">
      <c r="A90" s="880" t="s">
        <v>922</v>
      </c>
      <c r="B90" s="903" t="s">
        <v>853</v>
      </c>
      <c r="C90" s="886" t="s">
        <v>854</v>
      </c>
      <c r="D90" s="884" t="s">
        <v>855</v>
      </c>
      <c r="E90" s="884" t="s">
        <v>856</v>
      </c>
      <c r="F90" s="884" t="s">
        <v>857</v>
      </c>
      <c r="G90" s="887"/>
      <c r="H90" s="887"/>
      <c r="I90" s="887">
        <f>ROUND(J90,-3)/1000</f>
        <v>1</v>
      </c>
      <c r="J90" s="886">
        <v>1400</v>
      </c>
      <c r="K90" s="886" t="s">
        <v>937</v>
      </c>
      <c r="L90" s="889"/>
      <c r="M90" s="878"/>
    </row>
    <row r="91" spans="1:13" s="877" customFormat="1" hidden="1" x14ac:dyDescent="0.15">
      <c r="A91" s="880" t="s">
        <v>922</v>
      </c>
      <c r="B91" s="903" t="s">
        <v>853</v>
      </c>
      <c r="C91" s="886" t="s">
        <v>854</v>
      </c>
      <c r="D91" s="884" t="s">
        <v>855</v>
      </c>
      <c r="E91" s="884" t="s">
        <v>856</v>
      </c>
      <c r="F91" s="884" t="s">
        <v>857</v>
      </c>
      <c r="G91" s="887"/>
      <c r="H91" s="887"/>
      <c r="I91" s="887">
        <f>ROUND(J91,-3)/1000</f>
        <v>1</v>
      </c>
      <c r="J91" s="886">
        <v>1400</v>
      </c>
      <c r="K91" s="886" t="s">
        <v>937</v>
      </c>
      <c r="L91" s="889"/>
      <c r="M91" s="878"/>
    </row>
    <row r="92" spans="1:13" s="877" customFormat="1" hidden="1" x14ac:dyDescent="0.15">
      <c r="A92" s="880" t="s">
        <v>922</v>
      </c>
      <c r="B92" s="903" t="s">
        <v>853</v>
      </c>
      <c r="C92" s="886" t="s">
        <v>854</v>
      </c>
      <c r="D92" s="884" t="s">
        <v>855</v>
      </c>
      <c r="E92" s="884" t="s">
        <v>856</v>
      </c>
      <c r="F92" s="884" t="s">
        <v>857</v>
      </c>
      <c r="G92" s="887"/>
      <c r="H92" s="887"/>
      <c r="I92" s="887">
        <f t="shared" si="6"/>
        <v>1</v>
      </c>
      <c r="J92" s="886">
        <v>1000</v>
      </c>
      <c r="K92" s="886" t="s">
        <v>937</v>
      </c>
      <c r="L92" s="889"/>
      <c r="M92" s="878"/>
    </row>
    <row r="93" spans="1:13" s="877" customFormat="1" hidden="1" x14ac:dyDescent="0.15">
      <c r="A93" s="880" t="s">
        <v>922</v>
      </c>
      <c r="B93" s="903" t="s">
        <v>853</v>
      </c>
      <c r="C93" s="886" t="s">
        <v>858</v>
      </c>
      <c r="D93" s="884" t="s">
        <v>855</v>
      </c>
      <c r="E93" s="884" t="s">
        <v>856</v>
      </c>
      <c r="F93" s="884" t="s">
        <v>857</v>
      </c>
      <c r="G93" s="887"/>
      <c r="H93" s="887"/>
      <c r="I93" s="887">
        <f t="shared" si="6"/>
        <v>1</v>
      </c>
      <c r="J93" s="886">
        <v>1000</v>
      </c>
      <c r="K93" s="886" t="s">
        <v>937</v>
      </c>
      <c r="L93" s="889"/>
      <c r="M93" s="878"/>
    </row>
    <row r="94" spans="1:13" s="877" customFormat="1" hidden="1" x14ac:dyDescent="0.15">
      <c r="A94" s="880" t="s">
        <v>922</v>
      </c>
      <c r="B94" s="903" t="s">
        <v>853</v>
      </c>
      <c r="C94" s="886" t="s">
        <v>858</v>
      </c>
      <c r="D94" s="884" t="s">
        <v>855</v>
      </c>
      <c r="E94" s="884" t="s">
        <v>856</v>
      </c>
      <c r="F94" s="884" t="s">
        <v>857</v>
      </c>
      <c r="G94" s="887"/>
      <c r="H94" s="887"/>
      <c r="I94" s="887">
        <f t="shared" si="6"/>
        <v>1</v>
      </c>
      <c r="J94" s="886">
        <v>1400</v>
      </c>
      <c r="K94" s="886" t="s">
        <v>937</v>
      </c>
      <c r="L94" s="889"/>
      <c r="M94" s="878"/>
    </row>
    <row r="95" spans="1:13" s="877" customFormat="1" hidden="1" x14ac:dyDescent="0.15">
      <c r="A95" s="880" t="s">
        <v>922</v>
      </c>
      <c r="B95" s="903" t="s">
        <v>853</v>
      </c>
      <c r="C95" s="886" t="s">
        <v>858</v>
      </c>
      <c r="D95" s="884" t="s">
        <v>855</v>
      </c>
      <c r="E95" s="884" t="s">
        <v>856</v>
      </c>
      <c r="F95" s="884" t="s">
        <v>857</v>
      </c>
      <c r="G95" s="887"/>
      <c r="H95" s="887"/>
      <c r="I95" s="887">
        <f t="shared" si="6"/>
        <v>2</v>
      </c>
      <c r="J95" s="886">
        <v>2000</v>
      </c>
      <c r="K95" s="886" t="s">
        <v>938</v>
      </c>
      <c r="L95" s="889"/>
      <c r="M95" s="878"/>
    </row>
    <row r="96" spans="1:13" s="877" customFormat="1" hidden="1" x14ac:dyDescent="0.15">
      <c r="A96" s="880" t="s">
        <v>922</v>
      </c>
      <c r="B96" s="886" t="s">
        <v>939</v>
      </c>
      <c r="C96" s="886" t="s">
        <v>940</v>
      </c>
      <c r="D96" s="884" t="s">
        <v>867</v>
      </c>
      <c r="E96" s="884" t="s">
        <v>867</v>
      </c>
      <c r="F96" s="884" t="s">
        <v>857</v>
      </c>
      <c r="G96" s="887"/>
      <c r="H96" s="887"/>
      <c r="I96" s="887">
        <f t="shared" si="6"/>
        <v>920</v>
      </c>
      <c r="J96" s="886">
        <v>920000</v>
      </c>
      <c r="K96" s="886" t="s">
        <v>941</v>
      </c>
      <c r="L96" s="889"/>
      <c r="M96" s="878"/>
    </row>
    <row r="97" spans="1:14" s="877" customFormat="1" hidden="1" x14ac:dyDescent="0.15">
      <c r="A97" s="880" t="s">
        <v>922</v>
      </c>
      <c r="B97" s="903" t="s">
        <v>942</v>
      </c>
      <c r="C97" s="886" t="s">
        <v>943</v>
      </c>
      <c r="D97" s="884" t="s">
        <v>861</v>
      </c>
      <c r="E97" s="884" t="s">
        <v>372</v>
      </c>
      <c r="F97" s="884" t="s">
        <v>857</v>
      </c>
      <c r="G97" s="887"/>
      <c r="H97" s="887"/>
      <c r="I97" s="887">
        <f t="shared" si="6"/>
        <v>2066</v>
      </c>
      <c r="J97" s="886">
        <v>2066146</v>
      </c>
      <c r="K97" s="886" t="s">
        <v>944</v>
      </c>
      <c r="L97" s="889"/>
      <c r="M97" s="878"/>
    </row>
    <row r="98" spans="1:14" s="877" customFormat="1" hidden="1" x14ac:dyDescent="0.15">
      <c r="A98" s="880" t="s">
        <v>922</v>
      </c>
      <c r="B98" s="891" t="s">
        <v>942</v>
      </c>
      <c r="C98" s="886" t="s">
        <v>945</v>
      </c>
      <c r="D98" s="884" t="s">
        <v>861</v>
      </c>
      <c r="E98" s="884" t="s">
        <v>372</v>
      </c>
      <c r="F98" s="884" t="s">
        <v>857</v>
      </c>
      <c r="G98" s="887"/>
      <c r="H98" s="887"/>
      <c r="I98" s="887">
        <f t="shared" si="6"/>
        <v>8153</v>
      </c>
      <c r="J98" s="886">
        <v>8152708</v>
      </c>
      <c r="K98" s="886" t="s">
        <v>862</v>
      </c>
      <c r="L98" s="889"/>
      <c r="M98" s="878"/>
    </row>
    <row r="99" spans="1:14" s="877" customFormat="1" hidden="1" x14ac:dyDescent="0.15">
      <c r="A99" s="880" t="s">
        <v>922</v>
      </c>
      <c r="B99" s="891" t="s">
        <v>942</v>
      </c>
      <c r="C99" s="886" t="s">
        <v>860</v>
      </c>
      <c r="D99" s="884" t="s">
        <v>861</v>
      </c>
      <c r="E99" s="884" t="s">
        <v>372</v>
      </c>
      <c r="F99" s="884" t="s">
        <v>857</v>
      </c>
      <c r="G99" s="887"/>
      <c r="H99" s="887"/>
      <c r="I99" s="887">
        <f t="shared" si="6"/>
        <v>8589</v>
      </c>
      <c r="J99" s="748">
        <v>8589414</v>
      </c>
      <c r="K99" s="886" t="s">
        <v>946</v>
      </c>
      <c r="L99" s="889"/>
      <c r="M99" s="878" t="s">
        <v>924</v>
      </c>
    </row>
    <row r="100" spans="1:14" hidden="1" x14ac:dyDescent="0.15">
      <c r="A100" s="894" t="s">
        <v>922</v>
      </c>
      <c r="B100" s="895" t="s">
        <v>947</v>
      </c>
      <c r="C100" s="895"/>
      <c r="D100" s="895"/>
      <c r="E100" s="895"/>
      <c r="F100" s="895"/>
      <c r="G100" s="896"/>
      <c r="H100" s="896"/>
      <c r="I100" s="896">
        <f>SUM(I70:I99)</f>
        <v>74636</v>
      </c>
      <c r="J100" s="896">
        <f>SUM(J70:J99)</f>
        <v>74637188</v>
      </c>
      <c r="K100" s="897"/>
    </row>
    <row r="101" spans="1:14" s="877" customFormat="1" hidden="1" x14ac:dyDescent="0.15">
      <c r="A101" s="880" t="s">
        <v>948</v>
      </c>
      <c r="B101" s="901" t="s">
        <v>949</v>
      </c>
      <c r="C101" s="891" t="s">
        <v>950</v>
      </c>
      <c r="D101" s="898" t="s">
        <v>951</v>
      </c>
      <c r="E101" s="890" t="s">
        <v>453</v>
      </c>
      <c r="F101" s="884" t="s">
        <v>857</v>
      </c>
      <c r="G101" s="887"/>
      <c r="H101" s="899"/>
      <c r="I101" s="887">
        <f t="shared" ref="I101:I133" si="7">ROUND(J101,-3)/1000</f>
        <v>51015</v>
      </c>
      <c r="J101" s="899">
        <v>51015441</v>
      </c>
      <c r="K101" s="886" t="s">
        <v>952</v>
      </c>
      <c r="L101" s="904"/>
      <c r="M101" s="905"/>
      <c r="N101" s="904"/>
    </row>
    <row r="102" spans="1:14" s="877" customFormat="1" hidden="1" x14ac:dyDescent="0.15">
      <c r="A102" s="880" t="s">
        <v>948</v>
      </c>
      <c r="B102" s="901" t="s">
        <v>949</v>
      </c>
      <c r="C102" s="891" t="s">
        <v>950</v>
      </c>
      <c r="D102" s="898" t="s">
        <v>951</v>
      </c>
      <c r="E102" s="890" t="s">
        <v>453</v>
      </c>
      <c r="F102" s="884" t="s">
        <v>857</v>
      </c>
      <c r="G102" s="887"/>
      <c r="H102" s="899"/>
      <c r="I102" s="887">
        <f t="shared" si="7"/>
        <v>9722</v>
      </c>
      <c r="J102" s="899">
        <v>9722419</v>
      </c>
      <c r="K102" s="886" t="s">
        <v>953</v>
      </c>
      <c r="L102" s="904"/>
      <c r="M102" s="905"/>
      <c r="N102" s="904"/>
    </row>
    <row r="103" spans="1:14" s="877" customFormat="1" hidden="1" x14ac:dyDescent="0.15">
      <c r="A103" s="880" t="s">
        <v>948</v>
      </c>
      <c r="B103" s="901" t="s">
        <v>949</v>
      </c>
      <c r="C103" s="891" t="s">
        <v>950</v>
      </c>
      <c r="D103" s="898" t="s">
        <v>951</v>
      </c>
      <c r="E103" s="890" t="s">
        <v>453</v>
      </c>
      <c r="F103" s="884" t="s">
        <v>857</v>
      </c>
      <c r="G103" s="887"/>
      <c r="H103" s="899"/>
      <c r="I103" s="887">
        <f t="shared" si="7"/>
        <v>46221</v>
      </c>
      <c r="J103" s="899">
        <v>46220795</v>
      </c>
      <c r="K103" s="886" t="s">
        <v>954</v>
      </c>
      <c r="L103" s="904"/>
      <c r="M103" s="905"/>
      <c r="N103" s="904"/>
    </row>
    <row r="104" spans="1:14" s="877" customFormat="1" hidden="1" x14ac:dyDescent="0.15">
      <c r="A104" s="880" t="s">
        <v>948</v>
      </c>
      <c r="B104" s="901" t="s">
        <v>949</v>
      </c>
      <c r="C104" s="891" t="s">
        <v>950</v>
      </c>
      <c r="D104" s="898" t="s">
        <v>951</v>
      </c>
      <c r="E104" s="890" t="s">
        <v>453</v>
      </c>
      <c r="F104" s="884" t="s">
        <v>857</v>
      </c>
      <c r="G104" s="887"/>
      <c r="H104" s="899"/>
      <c r="I104" s="887">
        <f t="shared" si="7"/>
        <v>10793</v>
      </c>
      <c r="J104" s="899">
        <v>10793425</v>
      </c>
      <c r="K104" s="886" t="s">
        <v>955</v>
      </c>
      <c r="L104" s="904"/>
      <c r="M104" s="905"/>
      <c r="N104" s="904"/>
    </row>
    <row r="105" spans="1:14" s="877" customFormat="1" hidden="1" x14ac:dyDescent="0.15">
      <c r="A105" s="880" t="s">
        <v>948</v>
      </c>
      <c r="B105" s="901" t="s">
        <v>949</v>
      </c>
      <c r="C105" s="891" t="s">
        <v>950</v>
      </c>
      <c r="D105" s="898" t="s">
        <v>951</v>
      </c>
      <c r="E105" s="890" t="s">
        <v>453</v>
      </c>
      <c r="F105" s="884" t="s">
        <v>857</v>
      </c>
      <c r="G105" s="887"/>
      <c r="H105" s="899"/>
      <c r="I105" s="887">
        <f t="shared" si="7"/>
        <v>44831</v>
      </c>
      <c r="J105" s="899">
        <v>44831499</v>
      </c>
      <c r="K105" s="886" t="s">
        <v>956</v>
      </c>
      <c r="L105" s="904"/>
      <c r="M105" s="905"/>
      <c r="N105" s="904"/>
    </row>
    <row r="106" spans="1:14" s="877" customFormat="1" hidden="1" x14ac:dyDescent="0.15">
      <c r="A106" s="880" t="s">
        <v>948</v>
      </c>
      <c r="B106" s="901" t="s">
        <v>949</v>
      </c>
      <c r="C106" s="891" t="s">
        <v>950</v>
      </c>
      <c r="D106" s="898" t="s">
        <v>951</v>
      </c>
      <c r="E106" s="890" t="s">
        <v>453</v>
      </c>
      <c r="F106" s="884" t="s">
        <v>857</v>
      </c>
      <c r="G106" s="887"/>
      <c r="H106" s="899"/>
      <c r="I106" s="887">
        <f t="shared" si="7"/>
        <v>13809</v>
      </c>
      <c r="J106" s="899">
        <v>13808834</v>
      </c>
      <c r="K106" s="886" t="s">
        <v>957</v>
      </c>
      <c r="L106" s="904"/>
      <c r="M106" s="905"/>
      <c r="N106" s="904"/>
    </row>
    <row r="107" spans="1:14" s="877" customFormat="1" hidden="1" x14ac:dyDescent="0.15">
      <c r="A107" s="880" t="s">
        <v>948</v>
      </c>
      <c r="B107" s="901" t="s">
        <v>949</v>
      </c>
      <c r="C107" s="891" t="s">
        <v>950</v>
      </c>
      <c r="D107" s="898" t="s">
        <v>951</v>
      </c>
      <c r="E107" s="890" t="s">
        <v>453</v>
      </c>
      <c r="F107" s="884" t="s">
        <v>857</v>
      </c>
      <c r="G107" s="887"/>
      <c r="H107" s="899"/>
      <c r="I107" s="887">
        <f t="shared" si="7"/>
        <v>45259</v>
      </c>
      <c r="J107" s="899">
        <v>45259110</v>
      </c>
      <c r="K107" s="886" t="s">
        <v>958</v>
      </c>
      <c r="L107" s="904"/>
      <c r="M107" s="905"/>
      <c r="N107" s="904"/>
    </row>
    <row r="108" spans="1:14" s="877" customFormat="1" hidden="1" x14ac:dyDescent="0.15">
      <c r="A108" s="880" t="s">
        <v>948</v>
      </c>
      <c r="B108" s="901" t="s">
        <v>949</v>
      </c>
      <c r="C108" s="891" t="s">
        <v>950</v>
      </c>
      <c r="D108" s="898" t="s">
        <v>951</v>
      </c>
      <c r="E108" s="890" t="s">
        <v>453</v>
      </c>
      <c r="F108" s="884" t="s">
        <v>857</v>
      </c>
      <c r="G108" s="887"/>
      <c r="H108" s="899"/>
      <c r="I108" s="887">
        <f t="shared" si="7"/>
        <v>14284</v>
      </c>
      <c r="J108" s="899">
        <v>14283906</v>
      </c>
      <c r="K108" s="886" t="s">
        <v>959</v>
      </c>
      <c r="L108" s="904"/>
      <c r="M108" s="905"/>
      <c r="N108" s="904"/>
    </row>
    <row r="109" spans="1:14" s="877" customFormat="1" hidden="1" x14ac:dyDescent="0.15">
      <c r="A109" s="880" t="s">
        <v>948</v>
      </c>
      <c r="B109" s="901" t="s">
        <v>949</v>
      </c>
      <c r="C109" s="891" t="s">
        <v>950</v>
      </c>
      <c r="D109" s="898" t="s">
        <v>951</v>
      </c>
      <c r="E109" s="890" t="s">
        <v>453</v>
      </c>
      <c r="F109" s="884" t="s">
        <v>857</v>
      </c>
      <c r="G109" s="887"/>
      <c r="H109" s="899"/>
      <c r="I109" s="887">
        <f t="shared" si="7"/>
        <v>48471</v>
      </c>
      <c r="J109" s="899">
        <v>48471484</v>
      </c>
      <c r="K109" s="886" t="s">
        <v>960</v>
      </c>
      <c r="L109" s="904"/>
      <c r="M109" s="905"/>
      <c r="N109" s="904"/>
    </row>
    <row r="110" spans="1:14" s="877" customFormat="1" hidden="1" x14ac:dyDescent="0.15">
      <c r="A110" s="880" t="s">
        <v>948</v>
      </c>
      <c r="B110" s="901" t="s">
        <v>949</v>
      </c>
      <c r="C110" s="891" t="s">
        <v>950</v>
      </c>
      <c r="D110" s="898" t="s">
        <v>951</v>
      </c>
      <c r="E110" s="890" t="s">
        <v>453</v>
      </c>
      <c r="F110" s="884" t="s">
        <v>857</v>
      </c>
      <c r="G110" s="887"/>
      <c r="H110" s="899"/>
      <c r="I110" s="887">
        <f t="shared" si="7"/>
        <v>11251</v>
      </c>
      <c r="J110" s="899">
        <v>11250655</v>
      </c>
      <c r="K110" s="886" t="s">
        <v>961</v>
      </c>
      <c r="L110" s="904"/>
      <c r="M110" s="905"/>
      <c r="N110" s="904"/>
    </row>
    <row r="111" spans="1:14" s="877" customFormat="1" hidden="1" x14ac:dyDescent="0.15">
      <c r="A111" s="880" t="s">
        <v>948</v>
      </c>
      <c r="B111" s="901" t="s">
        <v>949</v>
      </c>
      <c r="C111" s="891" t="s">
        <v>950</v>
      </c>
      <c r="D111" s="898" t="s">
        <v>951</v>
      </c>
      <c r="E111" s="890" t="s">
        <v>453</v>
      </c>
      <c r="F111" s="884" t="s">
        <v>857</v>
      </c>
      <c r="G111" s="887"/>
      <c r="H111" s="899"/>
      <c r="I111" s="887">
        <f t="shared" si="7"/>
        <v>48486</v>
      </c>
      <c r="J111" s="899">
        <v>48485538</v>
      </c>
      <c r="K111" s="886" t="s">
        <v>962</v>
      </c>
      <c r="L111" s="904"/>
      <c r="M111" s="905"/>
      <c r="N111" s="904"/>
    </row>
    <row r="112" spans="1:14" s="877" customFormat="1" hidden="1" x14ac:dyDescent="0.15">
      <c r="A112" s="880" t="s">
        <v>948</v>
      </c>
      <c r="B112" s="901" t="s">
        <v>949</v>
      </c>
      <c r="C112" s="891" t="s">
        <v>950</v>
      </c>
      <c r="D112" s="898" t="s">
        <v>951</v>
      </c>
      <c r="E112" s="890" t="s">
        <v>453</v>
      </c>
      <c r="F112" s="884" t="s">
        <v>857</v>
      </c>
      <c r="G112" s="887"/>
      <c r="H112" s="899"/>
      <c r="I112" s="887">
        <f t="shared" si="7"/>
        <v>10378</v>
      </c>
      <c r="J112" s="899">
        <v>10377545</v>
      </c>
      <c r="K112" s="886" t="s">
        <v>963</v>
      </c>
      <c r="L112" s="904"/>
      <c r="M112" s="905"/>
      <c r="N112" s="904"/>
    </row>
    <row r="113" spans="1:14" s="877" customFormat="1" hidden="1" x14ac:dyDescent="0.15">
      <c r="A113" s="880" t="s">
        <v>948</v>
      </c>
      <c r="B113" s="886" t="s">
        <v>964</v>
      </c>
      <c r="C113" s="886" t="s">
        <v>905</v>
      </c>
      <c r="D113" s="898" t="s">
        <v>70</v>
      </c>
      <c r="E113" s="898" t="s">
        <v>70</v>
      </c>
      <c r="F113" s="884" t="s">
        <v>857</v>
      </c>
      <c r="G113" s="887"/>
      <c r="H113" s="899"/>
      <c r="I113" s="887">
        <f t="shared" si="7"/>
        <v>6</v>
      </c>
      <c r="J113" s="899">
        <v>5616</v>
      </c>
      <c r="K113" s="889" t="s">
        <v>965</v>
      </c>
      <c r="L113" s="362" t="s">
        <v>966</v>
      </c>
      <c r="M113" s="748"/>
      <c r="N113" s="904"/>
    </row>
    <row r="114" spans="1:14" s="877" customFormat="1" hidden="1" x14ac:dyDescent="0.15">
      <c r="A114" s="880" t="s">
        <v>948</v>
      </c>
      <c r="B114" s="886" t="s">
        <v>964</v>
      </c>
      <c r="C114" s="886" t="s">
        <v>905</v>
      </c>
      <c r="D114" s="898" t="s">
        <v>70</v>
      </c>
      <c r="E114" s="898" t="s">
        <v>70</v>
      </c>
      <c r="F114" s="884" t="s">
        <v>857</v>
      </c>
      <c r="G114" s="887"/>
      <c r="H114" s="899"/>
      <c r="I114" s="887">
        <f t="shared" si="7"/>
        <v>6</v>
      </c>
      <c r="J114" s="899">
        <v>5616</v>
      </c>
      <c r="K114" s="889" t="s">
        <v>967</v>
      </c>
      <c r="L114" s="362" t="s">
        <v>966</v>
      </c>
      <c r="M114" s="748"/>
      <c r="N114" s="904"/>
    </row>
    <row r="115" spans="1:14" s="877" customFormat="1" hidden="1" x14ac:dyDescent="0.15">
      <c r="A115" s="880" t="s">
        <v>948</v>
      </c>
      <c r="B115" s="886" t="s">
        <v>964</v>
      </c>
      <c r="C115" s="886" t="s">
        <v>905</v>
      </c>
      <c r="D115" s="898" t="s">
        <v>70</v>
      </c>
      <c r="E115" s="898" t="s">
        <v>70</v>
      </c>
      <c r="F115" s="884" t="s">
        <v>857</v>
      </c>
      <c r="G115" s="887"/>
      <c r="H115" s="899"/>
      <c r="I115" s="887">
        <f t="shared" si="7"/>
        <v>6</v>
      </c>
      <c r="J115" s="899">
        <v>5788</v>
      </c>
      <c r="K115" s="889" t="s">
        <v>968</v>
      </c>
      <c r="L115" s="362" t="s">
        <v>966</v>
      </c>
      <c r="M115" s="748"/>
      <c r="N115" s="904"/>
    </row>
    <row r="116" spans="1:14" s="877" customFormat="1" hidden="1" x14ac:dyDescent="0.15">
      <c r="A116" s="880" t="s">
        <v>948</v>
      </c>
      <c r="B116" s="886" t="s">
        <v>964</v>
      </c>
      <c r="C116" s="886" t="s">
        <v>905</v>
      </c>
      <c r="D116" s="898" t="s">
        <v>70</v>
      </c>
      <c r="E116" s="898" t="s">
        <v>70</v>
      </c>
      <c r="F116" s="884" t="s">
        <v>857</v>
      </c>
      <c r="G116" s="887"/>
      <c r="H116" s="899"/>
      <c r="I116" s="887">
        <f t="shared" si="7"/>
        <v>6</v>
      </c>
      <c r="J116" s="899">
        <v>5616</v>
      </c>
      <c r="K116" s="889" t="s">
        <v>969</v>
      </c>
      <c r="L116" s="362" t="s">
        <v>966</v>
      </c>
      <c r="M116" s="748"/>
      <c r="N116" s="904"/>
    </row>
    <row r="117" spans="1:14" s="877" customFormat="1" hidden="1" x14ac:dyDescent="0.15">
      <c r="A117" s="880" t="s">
        <v>948</v>
      </c>
      <c r="B117" s="886" t="s">
        <v>964</v>
      </c>
      <c r="C117" s="886" t="s">
        <v>905</v>
      </c>
      <c r="D117" s="898" t="s">
        <v>70</v>
      </c>
      <c r="E117" s="898" t="s">
        <v>70</v>
      </c>
      <c r="F117" s="884" t="s">
        <v>857</v>
      </c>
      <c r="G117" s="887"/>
      <c r="H117" s="899"/>
      <c r="I117" s="887">
        <f t="shared" si="7"/>
        <v>6</v>
      </c>
      <c r="J117" s="899">
        <v>5960</v>
      </c>
      <c r="K117" s="889" t="s">
        <v>970</v>
      </c>
      <c r="L117" s="362" t="s">
        <v>966</v>
      </c>
      <c r="M117" s="748"/>
      <c r="N117" s="904"/>
    </row>
    <row r="118" spans="1:14" s="877" customFormat="1" hidden="1" x14ac:dyDescent="0.15">
      <c r="A118" s="880" t="s">
        <v>948</v>
      </c>
      <c r="B118" s="886" t="s">
        <v>964</v>
      </c>
      <c r="C118" s="886" t="s">
        <v>905</v>
      </c>
      <c r="D118" s="898" t="s">
        <v>70</v>
      </c>
      <c r="E118" s="898" t="s">
        <v>70</v>
      </c>
      <c r="F118" s="884" t="s">
        <v>857</v>
      </c>
      <c r="G118" s="887"/>
      <c r="H118" s="899"/>
      <c r="I118" s="887">
        <f t="shared" si="7"/>
        <v>5</v>
      </c>
      <c r="J118" s="899">
        <v>5312</v>
      </c>
      <c r="K118" s="889" t="s">
        <v>971</v>
      </c>
      <c r="L118" s="362" t="s">
        <v>966</v>
      </c>
      <c r="M118" s="748"/>
      <c r="N118" s="904"/>
    </row>
    <row r="119" spans="1:14" s="877" customFormat="1" hidden="1" x14ac:dyDescent="0.15">
      <c r="A119" s="880" t="s">
        <v>948</v>
      </c>
      <c r="B119" s="886" t="s">
        <v>972</v>
      </c>
      <c r="C119" s="891" t="s">
        <v>905</v>
      </c>
      <c r="D119" s="898" t="s">
        <v>65</v>
      </c>
      <c r="E119" s="898" t="s">
        <v>65</v>
      </c>
      <c r="F119" s="884" t="s">
        <v>857</v>
      </c>
      <c r="G119" s="887"/>
      <c r="H119" s="899"/>
      <c r="I119" s="887">
        <f t="shared" si="7"/>
        <v>58</v>
      </c>
      <c r="J119" s="886">
        <v>57655</v>
      </c>
      <c r="K119" s="886" t="s">
        <v>906</v>
      </c>
      <c r="L119" s="904"/>
      <c r="M119" s="905"/>
      <c r="N119" s="904"/>
    </row>
    <row r="120" spans="1:14" s="877" customFormat="1" hidden="1" x14ac:dyDescent="0.15">
      <c r="A120" s="880" t="s">
        <v>948</v>
      </c>
      <c r="B120" s="886" t="s">
        <v>973</v>
      </c>
      <c r="C120" s="891" t="s">
        <v>905</v>
      </c>
      <c r="D120" s="898" t="s">
        <v>65</v>
      </c>
      <c r="E120" s="898" t="s">
        <v>65</v>
      </c>
      <c r="F120" s="884" t="s">
        <v>857</v>
      </c>
      <c r="G120" s="887"/>
      <c r="H120" s="899"/>
      <c r="I120" s="887">
        <f t="shared" si="7"/>
        <v>68</v>
      </c>
      <c r="J120" s="886">
        <v>68346</v>
      </c>
      <c r="K120" s="886" t="s">
        <v>906</v>
      </c>
      <c r="L120" s="904"/>
      <c r="M120" s="905"/>
      <c r="N120" s="904"/>
    </row>
    <row r="121" spans="1:14" s="877" customFormat="1" hidden="1" x14ac:dyDescent="0.15">
      <c r="A121" s="880" t="s">
        <v>948</v>
      </c>
      <c r="B121" s="886" t="s">
        <v>974</v>
      </c>
      <c r="C121" s="891" t="s">
        <v>905</v>
      </c>
      <c r="D121" s="898" t="s">
        <v>65</v>
      </c>
      <c r="E121" s="898" t="s">
        <v>65</v>
      </c>
      <c r="F121" s="884" t="s">
        <v>857</v>
      </c>
      <c r="G121" s="887"/>
      <c r="H121" s="899"/>
      <c r="I121" s="887">
        <f t="shared" si="7"/>
        <v>18</v>
      </c>
      <c r="J121" s="886">
        <v>17812</v>
      </c>
      <c r="K121" s="886" t="s">
        <v>906</v>
      </c>
      <c r="L121" s="904"/>
      <c r="M121" s="905"/>
      <c r="N121" s="904"/>
    </row>
    <row r="122" spans="1:14" s="877" customFormat="1" hidden="1" x14ac:dyDescent="0.15">
      <c r="A122" s="880" t="s">
        <v>948</v>
      </c>
      <c r="B122" s="886" t="s">
        <v>975</v>
      </c>
      <c r="C122" s="891" t="s">
        <v>905</v>
      </c>
      <c r="D122" s="898" t="s">
        <v>65</v>
      </c>
      <c r="E122" s="898" t="s">
        <v>65</v>
      </c>
      <c r="F122" s="884" t="s">
        <v>857</v>
      </c>
      <c r="G122" s="887"/>
      <c r="H122" s="899"/>
      <c r="I122" s="887">
        <f t="shared" si="7"/>
        <v>8</v>
      </c>
      <c r="J122" s="886">
        <v>8015</v>
      </c>
      <c r="K122" s="886" t="s">
        <v>906</v>
      </c>
      <c r="L122" s="904"/>
      <c r="M122" s="905"/>
      <c r="N122" s="904"/>
    </row>
    <row r="123" spans="1:14" s="877" customFormat="1" hidden="1" x14ac:dyDescent="0.15">
      <c r="A123" s="880" t="s">
        <v>948</v>
      </c>
      <c r="B123" s="886" t="s">
        <v>976</v>
      </c>
      <c r="C123" s="891" t="s">
        <v>905</v>
      </c>
      <c r="D123" s="898" t="s">
        <v>65</v>
      </c>
      <c r="E123" s="898" t="s">
        <v>65</v>
      </c>
      <c r="F123" s="884" t="s">
        <v>857</v>
      </c>
      <c r="G123" s="887"/>
      <c r="H123" s="899"/>
      <c r="I123" s="887">
        <f t="shared" si="7"/>
        <v>58</v>
      </c>
      <c r="J123" s="886">
        <v>58219</v>
      </c>
      <c r="K123" s="886" t="s">
        <v>906</v>
      </c>
      <c r="L123" s="904"/>
      <c r="M123" s="905"/>
      <c r="N123" s="904"/>
    </row>
    <row r="124" spans="1:14" s="877" customFormat="1" hidden="1" x14ac:dyDescent="0.15">
      <c r="A124" s="880" t="s">
        <v>948</v>
      </c>
      <c r="B124" s="886" t="s">
        <v>964</v>
      </c>
      <c r="C124" s="891" t="s">
        <v>905</v>
      </c>
      <c r="D124" s="898" t="s">
        <v>65</v>
      </c>
      <c r="E124" s="898" t="s">
        <v>65</v>
      </c>
      <c r="F124" s="884" t="s">
        <v>857</v>
      </c>
      <c r="G124" s="887"/>
      <c r="H124" s="899"/>
      <c r="I124" s="887">
        <f t="shared" si="7"/>
        <v>88</v>
      </c>
      <c r="J124" s="886">
        <v>88234</v>
      </c>
      <c r="K124" s="886" t="s">
        <v>906</v>
      </c>
      <c r="L124" s="904"/>
      <c r="M124" s="905"/>
      <c r="N124" s="904"/>
    </row>
    <row r="125" spans="1:14" s="877" customFormat="1" hidden="1" x14ac:dyDescent="0.15">
      <c r="A125" s="880" t="s">
        <v>948</v>
      </c>
      <c r="B125" s="886" t="s">
        <v>977</v>
      </c>
      <c r="C125" s="891" t="s">
        <v>905</v>
      </c>
      <c r="D125" s="898" t="s">
        <v>65</v>
      </c>
      <c r="E125" s="898" t="s">
        <v>65</v>
      </c>
      <c r="F125" s="884" t="s">
        <v>857</v>
      </c>
      <c r="G125" s="887"/>
      <c r="H125" s="899"/>
      <c r="I125" s="887">
        <f t="shared" si="7"/>
        <v>12</v>
      </c>
      <c r="J125" s="886">
        <v>12426</v>
      </c>
      <c r="K125" s="886" t="s">
        <v>906</v>
      </c>
      <c r="M125" s="878"/>
    </row>
    <row r="126" spans="1:14" s="877" customFormat="1" hidden="1" x14ac:dyDescent="0.15">
      <c r="A126" s="880" t="s">
        <v>948</v>
      </c>
      <c r="B126" s="886" t="s">
        <v>978</v>
      </c>
      <c r="C126" s="891" t="s">
        <v>905</v>
      </c>
      <c r="D126" s="898" t="s">
        <v>65</v>
      </c>
      <c r="E126" s="898" t="s">
        <v>65</v>
      </c>
      <c r="F126" s="884" t="s">
        <v>857</v>
      </c>
      <c r="G126" s="887"/>
      <c r="H126" s="899"/>
      <c r="I126" s="887">
        <f t="shared" si="7"/>
        <v>35</v>
      </c>
      <c r="J126" s="886">
        <v>35200</v>
      </c>
      <c r="K126" s="886" t="s">
        <v>906</v>
      </c>
      <c r="M126" s="878"/>
    </row>
    <row r="127" spans="1:14" s="877" customFormat="1" hidden="1" x14ac:dyDescent="0.15">
      <c r="A127" s="880" t="s">
        <v>948</v>
      </c>
      <c r="B127" s="891" t="s">
        <v>964</v>
      </c>
      <c r="C127" s="891" t="s">
        <v>905</v>
      </c>
      <c r="D127" s="898" t="s">
        <v>70</v>
      </c>
      <c r="E127" s="898" t="s">
        <v>70</v>
      </c>
      <c r="F127" s="884" t="s">
        <v>857</v>
      </c>
      <c r="G127" s="887"/>
      <c r="H127" s="899"/>
      <c r="I127" s="887">
        <f t="shared" si="7"/>
        <v>37</v>
      </c>
      <c r="J127" s="899">
        <v>37209</v>
      </c>
      <c r="K127" s="886" t="s">
        <v>916</v>
      </c>
      <c r="M127" s="878"/>
    </row>
    <row r="128" spans="1:14" s="877" customFormat="1" hidden="1" x14ac:dyDescent="0.15">
      <c r="A128" s="880" t="s">
        <v>948</v>
      </c>
      <c r="B128" s="891" t="s">
        <v>973</v>
      </c>
      <c r="C128" s="891" t="s">
        <v>905</v>
      </c>
      <c r="D128" s="898" t="s">
        <v>70</v>
      </c>
      <c r="E128" s="898" t="s">
        <v>70</v>
      </c>
      <c r="F128" s="884" t="s">
        <v>857</v>
      </c>
      <c r="G128" s="887"/>
      <c r="H128" s="899"/>
      <c r="I128" s="887">
        <f t="shared" si="7"/>
        <v>410</v>
      </c>
      <c r="J128" s="902">
        <v>410125</v>
      </c>
      <c r="K128" s="886" t="s">
        <v>979</v>
      </c>
      <c r="M128" s="878" t="s">
        <v>980</v>
      </c>
    </row>
    <row r="129" spans="1:13" s="877" customFormat="1" hidden="1" x14ac:dyDescent="0.15">
      <c r="A129" s="880" t="s">
        <v>948</v>
      </c>
      <c r="B129" s="891" t="s">
        <v>973</v>
      </c>
      <c r="C129" s="891" t="s">
        <v>905</v>
      </c>
      <c r="D129" s="898" t="s">
        <v>70</v>
      </c>
      <c r="E129" s="898" t="s">
        <v>70</v>
      </c>
      <c r="F129" s="884" t="s">
        <v>857</v>
      </c>
      <c r="G129" s="887"/>
      <c r="H129" s="899"/>
      <c r="I129" s="887">
        <f t="shared" si="7"/>
        <v>410</v>
      </c>
      <c r="J129" s="899">
        <v>410125</v>
      </c>
      <c r="K129" s="886" t="s">
        <v>981</v>
      </c>
      <c r="M129" s="878"/>
    </row>
    <row r="130" spans="1:13" s="877" customFormat="1" hidden="1" x14ac:dyDescent="0.15">
      <c r="A130" s="880" t="s">
        <v>948</v>
      </c>
      <c r="B130" s="891" t="s">
        <v>964</v>
      </c>
      <c r="C130" s="891" t="s">
        <v>905</v>
      </c>
      <c r="D130" s="898" t="s">
        <v>70</v>
      </c>
      <c r="E130" s="898" t="s">
        <v>70</v>
      </c>
      <c r="F130" s="884" t="s">
        <v>857</v>
      </c>
      <c r="G130" s="887"/>
      <c r="H130" s="899"/>
      <c r="I130" s="887">
        <f t="shared" si="7"/>
        <v>139</v>
      </c>
      <c r="J130" s="899">
        <v>138892</v>
      </c>
      <c r="K130" s="886" t="s">
        <v>918</v>
      </c>
      <c r="M130" s="878"/>
    </row>
    <row r="131" spans="1:13" s="877" customFormat="1" hidden="1" x14ac:dyDescent="0.15">
      <c r="A131" s="880" t="s">
        <v>948</v>
      </c>
      <c r="B131" s="891" t="s">
        <v>964</v>
      </c>
      <c r="C131" s="891" t="s">
        <v>905</v>
      </c>
      <c r="D131" s="898" t="s">
        <v>70</v>
      </c>
      <c r="E131" s="898" t="s">
        <v>70</v>
      </c>
      <c r="F131" s="884" t="s">
        <v>857</v>
      </c>
      <c r="G131" s="887"/>
      <c r="H131" s="899"/>
      <c r="I131" s="887">
        <f t="shared" si="7"/>
        <v>59</v>
      </c>
      <c r="J131" s="899">
        <v>59051</v>
      </c>
      <c r="K131" s="886" t="s">
        <v>917</v>
      </c>
      <c r="M131" s="878"/>
    </row>
    <row r="132" spans="1:13" s="877" customFormat="1" hidden="1" x14ac:dyDescent="0.15">
      <c r="A132" s="880" t="s">
        <v>948</v>
      </c>
      <c r="B132" s="891" t="s">
        <v>964</v>
      </c>
      <c r="C132" s="891" t="s">
        <v>905</v>
      </c>
      <c r="D132" s="898" t="s">
        <v>70</v>
      </c>
      <c r="E132" s="898" t="s">
        <v>70</v>
      </c>
      <c r="F132" s="884" t="s">
        <v>857</v>
      </c>
      <c r="G132" s="887"/>
      <c r="H132" s="899"/>
      <c r="I132" s="887">
        <f t="shared" si="7"/>
        <v>84</v>
      </c>
      <c r="J132" s="906">
        <v>84473</v>
      </c>
      <c r="K132" s="886" t="s">
        <v>982</v>
      </c>
      <c r="M132" s="878" t="s">
        <v>980</v>
      </c>
    </row>
    <row r="133" spans="1:13" s="877" customFormat="1" hidden="1" x14ac:dyDescent="0.15">
      <c r="A133" s="880" t="s">
        <v>948</v>
      </c>
      <c r="B133" s="891" t="s">
        <v>964</v>
      </c>
      <c r="C133" s="891" t="s">
        <v>905</v>
      </c>
      <c r="D133" s="898" t="s">
        <v>70</v>
      </c>
      <c r="E133" s="898" t="s">
        <v>70</v>
      </c>
      <c r="F133" s="884" t="s">
        <v>857</v>
      </c>
      <c r="G133" s="887"/>
      <c r="H133" s="899"/>
      <c r="I133" s="887">
        <f t="shared" si="7"/>
        <v>12</v>
      </c>
      <c r="J133" s="906">
        <v>12204</v>
      </c>
      <c r="K133" s="886" t="s">
        <v>983</v>
      </c>
      <c r="M133" s="878" t="s">
        <v>980</v>
      </c>
    </row>
    <row r="134" spans="1:13" hidden="1" x14ac:dyDescent="0.15">
      <c r="A134" s="894" t="s">
        <v>948</v>
      </c>
      <c r="B134" s="895" t="s">
        <v>984</v>
      </c>
      <c r="C134" s="895"/>
      <c r="D134" s="895"/>
      <c r="E134" s="895"/>
      <c r="F134" s="895"/>
      <c r="G134" s="896"/>
      <c r="H134" s="896"/>
      <c r="I134" s="896">
        <f>SUM(I101:I133)</f>
        <v>356051</v>
      </c>
      <c r="J134" s="896">
        <f>SUM(J101:J133)</f>
        <v>356052545</v>
      </c>
      <c r="K134" s="897"/>
    </row>
    <row r="135" spans="1:13" s="877" customFormat="1" x14ac:dyDescent="0.15">
      <c r="A135" s="884"/>
      <c r="B135" s="898"/>
      <c r="C135" s="890"/>
      <c r="D135" s="890"/>
      <c r="E135" s="891"/>
      <c r="F135" s="907"/>
      <c r="G135" s="891"/>
      <c r="H135" s="891"/>
      <c r="I135" s="891"/>
      <c r="J135" s="908"/>
      <c r="K135" s="909"/>
      <c r="M135" s="878"/>
    </row>
    <row r="136" spans="1:13" s="877" customFormat="1" x14ac:dyDescent="0.15">
      <c r="A136" s="884"/>
      <c r="B136" s="890"/>
      <c r="C136" s="890"/>
      <c r="D136" s="882"/>
      <c r="F136" s="882"/>
      <c r="G136" s="891"/>
      <c r="H136" s="891"/>
      <c r="I136" s="891"/>
      <c r="J136" s="908"/>
      <c r="K136" s="909">
        <f>SUBTOTAL(9,I128:I133)</f>
        <v>0</v>
      </c>
      <c r="L136" s="891"/>
      <c r="M136" s="878"/>
    </row>
    <row r="138" spans="1:13" s="873" customFormat="1" x14ac:dyDescent="0.15">
      <c r="A138" s="880"/>
      <c r="B138" s="910" t="s">
        <v>985</v>
      </c>
      <c r="C138" s="873" t="s">
        <v>986</v>
      </c>
      <c r="D138" s="880"/>
      <c r="E138" s="873" t="s">
        <v>987</v>
      </c>
      <c r="G138" s="911"/>
      <c r="H138" s="911" t="s">
        <v>988</v>
      </c>
      <c r="I138" s="911"/>
      <c r="J138" s="912"/>
      <c r="M138" s="913"/>
    </row>
    <row r="140" spans="1:13" x14ac:dyDescent="0.15">
      <c r="C140" s="873"/>
    </row>
    <row r="142" spans="1:13" x14ac:dyDescent="0.15">
      <c r="B142" s="874" t="s">
        <v>989</v>
      </c>
      <c r="F142" s="914" t="s">
        <v>990</v>
      </c>
    </row>
    <row r="143" spans="1:13" x14ac:dyDescent="0.15">
      <c r="B143" s="1187" t="s">
        <v>991</v>
      </c>
      <c r="C143" s="1187"/>
      <c r="D143" s="915"/>
      <c r="E143" s="1188" t="s">
        <v>991</v>
      </c>
      <c r="F143" s="1188"/>
    </row>
    <row r="144" spans="1:13" x14ac:dyDescent="0.15">
      <c r="A144" s="916"/>
      <c r="B144" s="917"/>
      <c r="C144" s="918" t="s">
        <v>992</v>
      </c>
      <c r="D144" s="919"/>
      <c r="E144" s="920"/>
      <c r="F144" s="921"/>
      <c r="G144" s="922"/>
      <c r="H144" s="922"/>
      <c r="I144" s="922"/>
      <c r="J144" s="923"/>
      <c r="K144" s="922"/>
    </row>
    <row r="145" spans="2:11" x14ac:dyDescent="0.15">
      <c r="B145" s="924"/>
      <c r="C145" s="925"/>
      <c r="D145" s="926"/>
      <c r="E145" s="927"/>
      <c r="F145" s="928"/>
      <c r="G145" s="922"/>
      <c r="H145" s="922"/>
      <c r="I145" s="922"/>
      <c r="J145" s="923"/>
      <c r="K145" s="922"/>
    </row>
    <row r="146" spans="2:11" x14ac:dyDescent="0.15">
      <c r="B146" s="929">
        <v>42094</v>
      </c>
      <c r="C146" s="930" t="s">
        <v>993</v>
      </c>
      <c r="D146" s="931"/>
      <c r="E146" s="929">
        <v>42460</v>
      </c>
      <c r="F146" s="930" t="s">
        <v>993</v>
      </c>
      <c r="G146" s="932"/>
      <c r="H146" s="932"/>
      <c r="I146" s="932"/>
      <c r="J146" s="933"/>
      <c r="K146" s="932"/>
    </row>
    <row r="147" spans="2:11" x14ac:dyDescent="0.15">
      <c r="B147" s="934" t="s">
        <v>994</v>
      </c>
      <c r="C147" s="935" t="s">
        <v>994</v>
      </c>
      <c r="D147" s="932"/>
      <c r="E147" s="934" t="s">
        <v>994</v>
      </c>
      <c r="F147" s="935" t="s">
        <v>994</v>
      </c>
      <c r="G147" s="932"/>
      <c r="H147" s="932"/>
      <c r="I147" s="932"/>
      <c r="J147" s="933"/>
      <c r="K147" s="932"/>
    </row>
    <row r="148" spans="2:11" x14ac:dyDescent="0.15">
      <c r="B148" s="936">
        <f>ROUND(B149,-3)/1000</f>
        <v>1309021</v>
      </c>
      <c r="C148" s="937">
        <f>B148+B150</f>
        <v>1346219</v>
      </c>
      <c r="D148" s="938"/>
      <c r="E148" s="936">
        <f>ROUND(E149,-3)/1000</f>
        <v>1412743</v>
      </c>
      <c r="F148" s="937">
        <f>E148+E150</f>
        <v>1420814</v>
      </c>
      <c r="G148" s="932"/>
      <c r="H148" s="939"/>
      <c r="I148" s="939"/>
      <c r="J148" s="940"/>
      <c r="K148" s="932"/>
    </row>
    <row r="149" spans="2:11" x14ac:dyDescent="0.15">
      <c r="B149" s="941">
        <v>1309020921</v>
      </c>
      <c r="C149" s="942"/>
      <c r="D149" s="932"/>
      <c r="E149" s="941">
        <v>1412743349</v>
      </c>
      <c r="F149" s="942"/>
      <c r="G149" s="932"/>
      <c r="H149" s="932"/>
      <c r="I149" s="932"/>
      <c r="J149" s="933"/>
      <c r="K149" s="932"/>
    </row>
    <row r="150" spans="2:11" x14ac:dyDescent="0.15">
      <c r="B150" s="1189">
        <f>C151</f>
        <v>37198</v>
      </c>
      <c r="C150" s="1189"/>
      <c r="D150" s="932"/>
      <c r="E150" s="1189">
        <f>F151</f>
        <v>8071</v>
      </c>
      <c r="F150" s="1189"/>
      <c r="G150" s="932"/>
      <c r="H150" s="932"/>
      <c r="I150" s="932"/>
      <c r="J150" s="933"/>
      <c r="K150" s="932"/>
    </row>
    <row r="151" spans="2:11" x14ac:dyDescent="0.15">
      <c r="B151" s="939" t="s">
        <v>995</v>
      </c>
      <c r="C151" s="943">
        <f>SUM(C154:C161)</f>
        <v>37198</v>
      </c>
      <c r="D151" s="932"/>
      <c r="E151" s="939" t="s">
        <v>995</v>
      </c>
      <c r="F151" s="943">
        <f>SUM(F154:F161)</f>
        <v>8071</v>
      </c>
      <c r="G151" s="932"/>
      <c r="H151" s="932"/>
      <c r="I151" s="932"/>
      <c r="J151" s="933"/>
      <c r="K151" s="932"/>
    </row>
    <row r="152" spans="2:11" x14ac:dyDescent="0.15">
      <c r="B152" s="944"/>
      <c r="C152" s="945"/>
      <c r="D152" s="932"/>
      <c r="E152" s="944"/>
      <c r="F152" s="945"/>
      <c r="G152" s="932"/>
      <c r="H152" s="932"/>
      <c r="I152" s="932"/>
      <c r="J152" s="933"/>
      <c r="K152" s="932"/>
    </row>
    <row r="153" spans="2:11" x14ac:dyDescent="0.15">
      <c r="B153" s="934" t="s">
        <v>996</v>
      </c>
      <c r="C153" s="946"/>
      <c r="D153" s="932"/>
      <c r="E153" s="934" t="s">
        <v>996</v>
      </c>
      <c r="F153" s="935"/>
      <c r="G153" s="932"/>
      <c r="H153" s="932"/>
      <c r="I153" s="932"/>
      <c r="J153" s="933"/>
      <c r="K153" s="932"/>
    </row>
    <row r="154" spans="2:11" x14ac:dyDescent="0.15">
      <c r="B154" s="947" t="s">
        <v>997</v>
      </c>
      <c r="C154" s="947">
        <v>5884</v>
      </c>
      <c r="D154" s="938"/>
      <c r="E154" s="947" t="s">
        <v>997</v>
      </c>
      <c r="F154" s="948">
        <v>9040</v>
      </c>
      <c r="G154" s="938" t="s">
        <v>998</v>
      </c>
      <c r="H154" s="932">
        <v>12782</v>
      </c>
      <c r="I154" s="932"/>
      <c r="J154" s="933"/>
      <c r="K154" s="932"/>
    </row>
    <row r="155" spans="2:11" x14ac:dyDescent="0.15">
      <c r="B155" s="949" t="s">
        <v>999</v>
      </c>
      <c r="C155" s="949">
        <v>18304</v>
      </c>
      <c r="D155" s="938"/>
      <c r="E155" s="949" t="s">
        <v>999</v>
      </c>
      <c r="F155" s="950">
        <v>1580</v>
      </c>
      <c r="G155" s="938"/>
      <c r="H155" s="932"/>
      <c r="I155" s="932"/>
      <c r="J155" s="933"/>
      <c r="K155" s="932"/>
    </row>
    <row r="156" spans="2:11" x14ac:dyDescent="0.15">
      <c r="B156" s="947" t="s">
        <v>1000</v>
      </c>
      <c r="C156" s="951">
        <v>8589</v>
      </c>
      <c r="D156" s="952"/>
      <c r="E156" s="947" t="s">
        <v>1000</v>
      </c>
      <c r="F156" s="953">
        <v>0</v>
      </c>
      <c r="G156" s="938"/>
      <c r="H156" s="932"/>
      <c r="I156" s="932"/>
      <c r="J156" s="933"/>
      <c r="K156" s="932"/>
    </row>
    <row r="157" spans="2:11" x14ac:dyDescent="0.15">
      <c r="B157" s="949" t="s">
        <v>1001</v>
      </c>
      <c r="C157" s="954">
        <v>0</v>
      </c>
      <c r="D157" s="931"/>
      <c r="E157" s="949" t="s">
        <v>1002</v>
      </c>
      <c r="F157" s="955">
        <v>96</v>
      </c>
      <c r="G157" s="938"/>
      <c r="H157" s="932"/>
      <c r="I157" s="932"/>
      <c r="J157" s="933"/>
      <c r="K157" s="932"/>
    </row>
    <row r="158" spans="2:11" x14ac:dyDescent="0.15">
      <c r="B158" s="949" t="s">
        <v>1003</v>
      </c>
      <c r="C158" s="954">
        <v>97</v>
      </c>
      <c r="D158" s="931"/>
      <c r="E158" s="949" t="s">
        <v>1003</v>
      </c>
      <c r="F158" s="955">
        <v>86</v>
      </c>
      <c r="G158" s="938" t="s">
        <v>1004</v>
      </c>
      <c r="H158" s="932">
        <v>86</v>
      </c>
      <c r="I158" s="932"/>
      <c r="J158" s="933"/>
      <c r="K158" s="932"/>
    </row>
    <row r="159" spans="2:11" x14ac:dyDescent="0.15">
      <c r="B159" s="956"/>
      <c r="C159" s="954"/>
      <c r="D159" s="931"/>
      <c r="E159" s="956"/>
      <c r="F159" s="957"/>
      <c r="G159" s="932"/>
      <c r="H159" s="932"/>
      <c r="I159" s="932"/>
      <c r="J159" s="933"/>
      <c r="K159" s="932"/>
    </row>
    <row r="160" spans="2:11" x14ac:dyDescent="0.15">
      <c r="B160" s="931"/>
      <c r="C160" s="954"/>
      <c r="D160" s="931"/>
      <c r="E160" s="931"/>
      <c r="F160" s="957"/>
      <c r="G160" s="932"/>
      <c r="H160" s="932"/>
      <c r="I160" s="932"/>
      <c r="J160" s="933"/>
      <c r="K160" s="932"/>
    </row>
    <row r="161" spans="2:11" x14ac:dyDescent="0.15">
      <c r="B161" s="932" t="s">
        <v>1005</v>
      </c>
      <c r="C161" s="954">
        <f>ROUND(C167,-3)/1000</f>
        <v>4324</v>
      </c>
      <c r="D161" s="958"/>
      <c r="E161" s="932" t="s">
        <v>1006</v>
      </c>
      <c r="F161" s="957">
        <f>ROUND(F167,-3)/1000</f>
        <v>-2731</v>
      </c>
      <c r="G161" s="932" t="s">
        <v>278</v>
      </c>
      <c r="H161" s="932"/>
      <c r="I161" s="932"/>
      <c r="J161" s="933"/>
      <c r="K161" s="932"/>
    </row>
    <row r="162" spans="2:11" x14ac:dyDescent="0.15">
      <c r="B162" s="931"/>
      <c r="C162" s="954"/>
      <c r="D162" s="931"/>
      <c r="E162" s="931"/>
      <c r="F162" s="957"/>
      <c r="G162" s="932"/>
      <c r="H162" s="932"/>
      <c r="I162" s="932"/>
      <c r="J162" s="933"/>
      <c r="K162" s="932"/>
    </row>
    <row r="163" spans="2:11" x14ac:dyDescent="0.15">
      <c r="B163" s="959" t="s">
        <v>1007</v>
      </c>
      <c r="C163" s="954">
        <v>49378649</v>
      </c>
      <c r="D163" s="931"/>
      <c r="E163" s="959" t="s">
        <v>1008</v>
      </c>
      <c r="F163" s="955">
        <v>51015441</v>
      </c>
      <c r="G163" s="932"/>
      <c r="H163" s="932"/>
      <c r="I163" s="932"/>
      <c r="J163" s="933"/>
      <c r="K163" s="932"/>
    </row>
    <row r="164" spans="2:11" x14ac:dyDescent="0.15">
      <c r="B164" s="959" t="s">
        <v>1009</v>
      </c>
      <c r="C164" s="954">
        <v>7035107</v>
      </c>
      <c r="D164" s="931"/>
      <c r="E164" s="959" t="s">
        <v>1010</v>
      </c>
      <c r="F164" s="955">
        <v>9722419</v>
      </c>
      <c r="G164" s="932"/>
      <c r="H164" s="932"/>
      <c r="I164" s="932"/>
      <c r="J164" s="933"/>
      <c r="K164" s="932"/>
    </row>
    <row r="165" spans="2:11" x14ac:dyDescent="0.15">
      <c r="B165" s="877" t="s">
        <v>1011</v>
      </c>
      <c r="C165" s="954">
        <v>51015441</v>
      </c>
      <c r="D165" s="931"/>
      <c r="E165" s="877" t="s">
        <v>1012</v>
      </c>
      <c r="F165" s="954">
        <v>47534975</v>
      </c>
      <c r="G165" s="932"/>
      <c r="H165" s="932"/>
      <c r="I165" s="932"/>
      <c r="J165" s="933"/>
      <c r="K165" s="932"/>
    </row>
    <row r="166" spans="2:11" x14ac:dyDescent="0.15">
      <c r="B166" s="877" t="s">
        <v>1013</v>
      </c>
      <c r="C166" s="954">
        <v>9722419</v>
      </c>
      <c r="D166" s="931"/>
      <c r="E166" s="877" t="s">
        <v>1014</v>
      </c>
      <c r="F166" s="954">
        <v>10471837</v>
      </c>
      <c r="G166" s="932"/>
      <c r="H166" s="932"/>
      <c r="I166" s="932"/>
      <c r="J166" s="933"/>
      <c r="K166" s="932"/>
    </row>
    <row r="167" spans="2:11" x14ac:dyDescent="0.15">
      <c r="B167" s="931"/>
      <c r="C167" s="954">
        <f>SUM(C165:C166)-SUM(C163:C164)</f>
        <v>4324104</v>
      </c>
      <c r="D167" s="931"/>
      <c r="E167" s="931"/>
      <c r="F167" s="954">
        <f>SUM(F165:F166)-SUM(F163:F164)</f>
        <v>-2731048</v>
      </c>
      <c r="G167" s="932"/>
      <c r="H167" s="932"/>
      <c r="I167" s="932"/>
      <c r="J167" s="933"/>
      <c r="K167" s="932"/>
    </row>
    <row r="168" spans="2:11" x14ac:dyDescent="0.15">
      <c r="B168" s="932"/>
      <c r="C168" s="931"/>
      <c r="D168" s="931"/>
      <c r="E168" s="931"/>
      <c r="F168" s="957"/>
      <c r="G168" s="932"/>
      <c r="H168" s="932"/>
      <c r="I168" s="932"/>
      <c r="J168" s="933"/>
      <c r="K168" s="932"/>
    </row>
    <row r="169" spans="2:11" x14ac:dyDescent="0.15">
      <c r="B169" s="932"/>
      <c r="C169" s="931"/>
      <c r="D169" s="931"/>
      <c r="E169" s="931"/>
      <c r="F169" s="931"/>
      <c r="G169" s="932"/>
      <c r="H169" s="932"/>
      <c r="I169" s="932"/>
      <c r="J169" s="933"/>
      <c r="K169" s="932"/>
    </row>
    <row r="170" spans="2:11" x14ac:dyDescent="0.15">
      <c r="B170" s="960" t="s">
        <v>1015</v>
      </c>
      <c r="C170" s="961"/>
      <c r="D170" s="961"/>
      <c r="E170" s="962"/>
      <c r="F170" s="962"/>
      <c r="G170" s="878"/>
    </row>
    <row r="172" spans="2:11" x14ac:dyDescent="0.15">
      <c r="B172" s="396" t="s">
        <v>1016</v>
      </c>
      <c r="C172" s="963"/>
      <c r="D172" s="964" t="s">
        <v>1017</v>
      </c>
    </row>
  </sheetData>
  <autoFilter ref="A2:AB134">
    <filterColumn colId="12">
      <filters>
        <filter val="H27未収金"/>
        <filter val="H27未払金"/>
      </filters>
    </filterColumn>
  </autoFilter>
  <sortState ref="A50:AB68">
    <sortCondition ref="M50:M68"/>
  </sortState>
  <mergeCells count="4">
    <mergeCell ref="B143:C143"/>
    <mergeCell ref="E143:F143"/>
    <mergeCell ref="B150:C150"/>
    <mergeCell ref="E150:F150"/>
  </mergeCells>
  <phoneticPr fontId="8"/>
  <pageMargins left="0.70866141732283472" right="0.70866141732283472" top="0.55118110236220474" bottom="0.55118110236220474" header="0.31496062992125984" footer="0.31496062992125984"/>
  <pageSetup paperSize="9" scale="60" fitToHeight="3" orientation="landscape" blackAndWhite="1" r:id="rId1"/>
  <headerFooter>
    <oddHeader>&amp;R&amp;"ＭＳ Ｐ明朝,標準"連結対象との期中取引</oddHeader>
  </headerFooter>
  <rowBreaks count="2" manualBreakCount="2">
    <brk id="69" max="12" man="1"/>
    <brk id="137"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view="pageBreakPreview" zoomScaleNormal="130" zoomScaleSheetLayoutView="100" workbookViewId="0">
      <pane xSplit="1" ySplit="2" topLeftCell="B3" activePane="bottomRight" state="frozen"/>
      <selection activeCell="I43" sqref="I43"/>
      <selection pane="topRight" activeCell="I43" sqref="I43"/>
      <selection pane="bottomLeft" activeCell="I43" sqref="I43"/>
      <selection pane="bottomRight" activeCell="B5" sqref="B5"/>
    </sheetView>
  </sheetViews>
  <sheetFormatPr defaultRowHeight="13.5" x14ac:dyDescent="0.15"/>
  <cols>
    <col min="1" max="1" width="34" bestFit="1" customWidth="1"/>
    <col min="2" max="2" width="13.75" bestFit="1" customWidth="1"/>
    <col min="3" max="5" width="13" bestFit="1" customWidth="1"/>
    <col min="7" max="7" width="12.875" bestFit="1" customWidth="1"/>
    <col min="8" max="8" width="11.625" bestFit="1" customWidth="1"/>
    <col min="9" max="9" width="36.125" bestFit="1" customWidth="1"/>
  </cols>
  <sheetData>
    <row r="1" spans="1:9" ht="20.100000000000001" customHeight="1" x14ac:dyDescent="0.15">
      <c r="A1" s="4" t="s">
        <v>633</v>
      </c>
      <c r="B1" s="341" t="s">
        <v>315</v>
      </c>
      <c r="C1" s="4" t="s">
        <v>673</v>
      </c>
      <c r="D1" s="4"/>
      <c r="E1" s="4"/>
      <c r="F1" s="4" t="s">
        <v>294</v>
      </c>
    </row>
    <row r="2" spans="1:9" ht="20.100000000000001" customHeight="1" x14ac:dyDescent="0.15">
      <c r="A2" s="324" t="s">
        <v>293</v>
      </c>
      <c r="B2" s="322" t="s">
        <v>227</v>
      </c>
      <c r="C2" s="322" t="s">
        <v>228</v>
      </c>
      <c r="D2" s="322" t="s">
        <v>290</v>
      </c>
      <c r="E2" s="323" t="s">
        <v>291</v>
      </c>
      <c r="F2" s="324" t="s">
        <v>292</v>
      </c>
    </row>
    <row r="3" spans="1:9" ht="20.100000000000001" customHeight="1" x14ac:dyDescent="0.15">
      <c r="A3" s="332" t="s">
        <v>773</v>
      </c>
      <c r="B3" s="776">
        <f>SUM(B4:B5)</f>
        <v>0</v>
      </c>
      <c r="C3" s="342"/>
      <c r="D3" s="342"/>
      <c r="E3" s="343"/>
      <c r="F3" s="779" t="s">
        <v>674</v>
      </c>
    </row>
    <row r="4" spans="1:9" ht="20.100000000000001" customHeight="1" x14ac:dyDescent="0.15">
      <c r="A4" s="337" t="s">
        <v>54</v>
      </c>
      <c r="B4" s="359"/>
      <c r="C4" s="339"/>
      <c r="D4" s="339"/>
      <c r="E4" s="339"/>
      <c r="F4" s="339"/>
      <c r="G4" s="777"/>
      <c r="I4" s="778"/>
    </row>
    <row r="5" spans="1:9" ht="20.100000000000001" customHeight="1" x14ac:dyDescent="0.15">
      <c r="A5" s="337" t="s">
        <v>541</v>
      </c>
      <c r="B5" s="359"/>
      <c r="C5" s="339"/>
      <c r="D5" s="339"/>
      <c r="E5" s="339"/>
      <c r="F5" s="339"/>
    </row>
    <row r="6" spans="1:9" ht="20.100000000000001" customHeight="1" x14ac:dyDescent="0.15">
      <c r="A6" s="335" t="s">
        <v>775</v>
      </c>
      <c r="B6" s="776">
        <f>SUM(B7:B8)</f>
        <v>0</v>
      </c>
      <c r="C6" s="335"/>
      <c r="D6" s="335"/>
      <c r="E6" s="335"/>
      <c r="F6" s="335"/>
      <c r="H6" s="321" t="s">
        <v>302</v>
      </c>
      <c r="I6" s="321" t="s">
        <v>305</v>
      </c>
    </row>
    <row r="7" spans="1:9" ht="20.100000000000001" customHeight="1" x14ac:dyDescent="0.15">
      <c r="A7" s="337" t="s">
        <v>54</v>
      </c>
      <c r="B7" s="359"/>
      <c r="C7" s="339"/>
      <c r="D7" s="339"/>
      <c r="E7" s="339"/>
      <c r="F7" s="339"/>
      <c r="H7" s="320">
        <v>1</v>
      </c>
      <c r="I7" s="320" t="s">
        <v>233</v>
      </c>
    </row>
    <row r="8" spans="1:9" ht="20.100000000000001" customHeight="1" x14ac:dyDescent="0.15">
      <c r="A8" s="337" t="s">
        <v>541</v>
      </c>
      <c r="B8" s="339"/>
      <c r="C8" s="339"/>
      <c r="D8" s="339"/>
      <c r="E8" s="339"/>
      <c r="F8" s="339"/>
      <c r="H8" s="320">
        <v>2</v>
      </c>
      <c r="I8" s="320" t="s">
        <v>774</v>
      </c>
    </row>
    <row r="9" spans="1:9" ht="20.100000000000001" customHeight="1" x14ac:dyDescent="0.15">
      <c r="A9" s="335" t="s">
        <v>777</v>
      </c>
      <c r="B9" s="776">
        <f>SUM(B10:B11)</f>
        <v>0</v>
      </c>
      <c r="C9" s="335"/>
      <c r="D9" s="335"/>
      <c r="E9" s="335"/>
      <c r="F9" s="335"/>
      <c r="H9" s="320">
        <v>3</v>
      </c>
      <c r="I9" s="320" t="s">
        <v>776</v>
      </c>
    </row>
    <row r="10" spans="1:9" ht="20.100000000000001" customHeight="1" x14ac:dyDescent="0.15">
      <c r="A10" s="337" t="s">
        <v>54</v>
      </c>
      <c r="B10" s="821"/>
      <c r="C10" s="339"/>
      <c r="D10" s="339"/>
      <c r="E10" s="339"/>
      <c r="F10" s="339"/>
      <c r="H10" s="320">
        <v>4</v>
      </c>
      <c r="I10" s="320" t="s">
        <v>778</v>
      </c>
    </row>
    <row r="11" spans="1:9" ht="20.100000000000001" customHeight="1" x14ac:dyDescent="0.15">
      <c r="A11" s="337" t="s">
        <v>541</v>
      </c>
      <c r="B11" s="339"/>
      <c r="C11" s="339"/>
      <c r="D11" s="339"/>
      <c r="E11" s="339"/>
      <c r="F11" s="339"/>
      <c r="H11" s="320">
        <v>5</v>
      </c>
      <c r="I11" s="320" t="s">
        <v>762</v>
      </c>
    </row>
    <row r="12" spans="1:9" ht="20.100000000000001" customHeight="1" x14ac:dyDescent="0.15">
      <c r="A12" s="335" t="s">
        <v>779</v>
      </c>
      <c r="B12" s="776">
        <f>SUM(B13:B14)</f>
        <v>0</v>
      </c>
      <c r="C12" s="335"/>
      <c r="D12" s="335"/>
      <c r="E12" s="335"/>
      <c r="F12" s="335"/>
      <c r="H12" s="320">
        <v>6</v>
      </c>
      <c r="I12" s="320" t="s">
        <v>781</v>
      </c>
    </row>
    <row r="13" spans="1:9" ht="20.100000000000001" customHeight="1" x14ac:dyDescent="0.15">
      <c r="A13" s="337" t="s">
        <v>54</v>
      </c>
      <c r="B13" s="359"/>
      <c r="C13" s="339"/>
      <c r="D13" s="339"/>
      <c r="E13" s="339"/>
      <c r="F13" s="339"/>
      <c r="H13" s="320">
        <v>7</v>
      </c>
      <c r="I13" s="320" t="s">
        <v>763</v>
      </c>
    </row>
    <row r="14" spans="1:9" ht="20.100000000000001" customHeight="1" x14ac:dyDescent="0.15">
      <c r="A14" s="337" t="s">
        <v>541</v>
      </c>
      <c r="B14" s="359">
        <v>0</v>
      </c>
      <c r="C14" s="339"/>
      <c r="D14" s="339"/>
      <c r="E14" s="339"/>
      <c r="F14" s="339"/>
      <c r="H14" s="320">
        <v>8</v>
      </c>
      <c r="I14" s="320" t="s">
        <v>764</v>
      </c>
    </row>
    <row r="15" spans="1:9" ht="20.100000000000001" customHeight="1" x14ac:dyDescent="0.15">
      <c r="A15" s="335" t="s">
        <v>780</v>
      </c>
      <c r="B15" s="776">
        <f>SUM(B16:B17)</f>
        <v>0</v>
      </c>
      <c r="C15" s="335"/>
      <c r="D15" s="335"/>
      <c r="E15" s="335"/>
      <c r="F15" s="335"/>
      <c r="H15" s="320">
        <v>9</v>
      </c>
      <c r="I15" s="320" t="s">
        <v>785</v>
      </c>
    </row>
    <row r="16" spans="1:9" ht="20.100000000000001" customHeight="1" x14ac:dyDescent="0.15">
      <c r="A16" s="337" t="s">
        <v>54</v>
      </c>
      <c r="B16" s="359"/>
      <c r="C16" s="339"/>
      <c r="D16" s="339"/>
      <c r="E16" s="339"/>
      <c r="F16" s="339"/>
      <c r="H16" s="320">
        <v>10</v>
      </c>
      <c r="I16" s="320" t="s">
        <v>761</v>
      </c>
    </row>
    <row r="17" spans="1:9" ht="20.100000000000001" customHeight="1" x14ac:dyDescent="0.15">
      <c r="A17" s="337" t="s">
        <v>541</v>
      </c>
      <c r="B17" s="339"/>
      <c r="C17" s="339"/>
      <c r="D17" s="339"/>
      <c r="E17" s="339"/>
      <c r="F17" s="339"/>
      <c r="H17" s="320">
        <v>11</v>
      </c>
      <c r="I17" s="320" t="s">
        <v>766</v>
      </c>
    </row>
    <row r="18" spans="1:9" ht="20.100000000000001" customHeight="1" x14ac:dyDescent="0.15">
      <c r="A18" s="335" t="s">
        <v>782</v>
      </c>
      <c r="B18" s="776">
        <f>SUM(B19:B20)</f>
        <v>0</v>
      </c>
      <c r="C18" s="335"/>
      <c r="D18" s="335"/>
      <c r="E18" s="335"/>
      <c r="F18" s="335"/>
      <c r="H18" s="320">
        <v>12</v>
      </c>
      <c r="I18" s="320" t="s">
        <v>767</v>
      </c>
    </row>
    <row r="19" spans="1:9" ht="20.100000000000001" customHeight="1" x14ac:dyDescent="0.15">
      <c r="A19" s="337" t="s">
        <v>54</v>
      </c>
      <c r="B19" s="339"/>
      <c r="C19" s="339"/>
      <c r="D19" s="339"/>
      <c r="E19" s="339"/>
      <c r="F19" s="339"/>
      <c r="H19" s="320">
        <v>13</v>
      </c>
      <c r="I19" s="320" t="s">
        <v>768</v>
      </c>
    </row>
    <row r="20" spans="1:9" ht="20.100000000000001" customHeight="1" x14ac:dyDescent="0.15">
      <c r="A20" s="337" t="s">
        <v>541</v>
      </c>
      <c r="B20" s="339">
        <v>0</v>
      </c>
      <c r="C20" s="339"/>
      <c r="D20" s="339"/>
      <c r="E20" s="339"/>
      <c r="F20" s="339"/>
      <c r="H20" s="320">
        <v>14</v>
      </c>
      <c r="I20" s="320" t="s">
        <v>769</v>
      </c>
    </row>
    <row r="21" spans="1:9" ht="20.100000000000001" customHeight="1" x14ac:dyDescent="0.15">
      <c r="A21" s="335" t="s">
        <v>783</v>
      </c>
      <c r="B21" s="776">
        <f>SUM(B22:B23)</f>
        <v>0</v>
      </c>
      <c r="C21" s="335"/>
      <c r="D21" s="335"/>
      <c r="E21" s="335"/>
      <c r="F21" s="335"/>
      <c r="H21" s="320">
        <v>15</v>
      </c>
      <c r="I21" s="320" t="s">
        <v>770</v>
      </c>
    </row>
    <row r="22" spans="1:9" ht="20.100000000000001" customHeight="1" x14ac:dyDescent="0.15">
      <c r="A22" s="337" t="s">
        <v>54</v>
      </c>
      <c r="B22" s="359"/>
      <c r="C22" s="339"/>
      <c r="D22" s="339"/>
      <c r="E22" s="339"/>
      <c r="F22" s="339"/>
      <c r="H22" s="320">
        <v>16</v>
      </c>
      <c r="I22" s="320" t="s">
        <v>771</v>
      </c>
    </row>
    <row r="23" spans="1:9" ht="20.100000000000001" customHeight="1" x14ac:dyDescent="0.15">
      <c r="A23" s="337" t="s">
        <v>541</v>
      </c>
      <c r="B23" s="359">
        <v>0</v>
      </c>
      <c r="C23" s="339"/>
      <c r="D23" s="339"/>
      <c r="E23" s="339"/>
      <c r="F23" s="339"/>
      <c r="H23" s="320">
        <v>17</v>
      </c>
      <c r="I23" s="320" t="s">
        <v>772</v>
      </c>
    </row>
    <row r="24" spans="1:9" ht="20.100000000000001" customHeight="1" x14ac:dyDescent="0.15">
      <c r="A24" s="335" t="s">
        <v>784</v>
      </c>
      <c r="B24" s="776">
        <f>SUM(B25:B26)</f>
        <v>0</v>
      </c>
      <c r="C24" s="335"/>
      <c r="D24" s="335"/>
      <c r="E24" s="335"/>
      <c r="F24" s="335"/>
      <c r="H24" s="320"/>
      <c r="I24" s="320"/>
    </row>
    <row r="25" spans="1:9" ht="20.100000000000001" customHeight="1" x14ac:dyDescent="0.15">
      <c r="A25" s="337" t="s">
        <v>54</v>
      </c>
      <c r="B25" s="359"/>
      <c r="C25" s="339"/>
      <c r="D25" s="339"/>
      <c r="E25" s="339"/>
      <c r="F25" s="339"/>
    </row>
    <row r="26" spans="1:9" ht="20.100000000000001" customHeight="1" x14ac:dyDescent="0.15">
      <c r="A26" s="337" t="s">
        <v>541</v>
      </c>
      <c r="B26" s="359">
        <v>0</v>
      </c>
      <c r="C26" s="339"/>
      <c r="D26" s="339"/>
      <c r="E26" s="339"/>
      <c r="F26" s="339"/>
    </row>
    <row r="27" spans="1:9" ht="20.100000000000001" customHeight="1" x14ac:dyDescent="0.15">
      <c r="A27" s="335" t="s">
        <v>765</v>
      </c>
      <c r="B27" s="776">
        <f>SUM(B28:B29)</f>
        <v>0</v>
      </c>
      <c r="C27" s="335"/>
      <c r="D27" s="335"/>
      <c r="E27" s="335"/>
      <c r="F27" s="335"/>
    </row>
    <row r="28" spans="1:9" ht="20.100000000000001" customHeight="1" x14ac:dyDescent="0.15">
      <c r="A28" s="337" t="s">
        <v>54</v>
      </c>
      <c r="B28" s="359"/>
      <c r="C28" s="339"/>
      <c r="D28" s="339"/>
      <c r="E28" s="339"/>
      <c r="F28" s="339"/>
    </row>
    <row r="29" spans="1:9" ht="20.100000000000001" customHeight="1" x14ac:dyDescent="0.15">
      <c r="A29" s="337" t="s">
        <v>541</v>
      </c>
      <c r="B29" s="359">
        <v>0</v>
      </c>
      <c r="C29" s="339"/>
      <c r="D29" s="339"/>
      <c r="E29" s="339"/>
      <c r="F29" s="339"/>
    </row>
    <row r="30" spans="1:9" ht="20.100000000000001" customHeight="1" x14ac:dyDescent="0.15">
      <c r="A30" s="335" t="s">
        <v>786</v>
      </c>
      <c r="B30" s="776">
        <f>SUM(B31:B32)</f>
        <v>0</v>
      </c>
      <c r="C30" s="335"/>
      <c r="D30" s="335"/>
      <c r="E30" s="335"/>
      <c r="F30" s="335"/>
    </row>
    <row r="31" spans="1:9" ht="20.100000000000001" customHeight="1" x14ac:dyDescent="0.15">
      <c r="A31" s="337" t="s">
        <v>54</v>
      </c>
      <c r="B31" s="359"/>
      <c r="C31" s="339"/>
      <c r="D31" s="339"/>
      <c r="E31" s="339"/>
      <c r="F31" s="339"/>
    </row>
    <row r="32" spans="1:9" ht="20.100000000000001" customHeight="1" x14ac:dyDescent="0.15">
      <c r="A32" s="337" t="s">
        <v>541</v>
      </c>
      <c r="B32" s="359"/>
      <c r="C32" s="339"/>
      <c r="D32" s="339"/>
      <c r="E32" s="339"/>
      <c r="F32" s="339"/>
    </row>
    <row r="33" spans="1:6" ht="20.100000000000001" customHeight="1" x14ac:dyDescent="0.15">
      <c r="A33" s="335" t="s">
        <v>787</v>
      </c>
      <c r="B33" s="776">
        <f>SUM(B34:B35)</f>
        <v>0</v>
      </c>
      <c r="C33" s="335"/>
      <c r="D33" s="335"/>
      <c r="E33" s="335"/>
      <c r="F33" s="335"/>
    </row>
    <row r="34" spans="1:6" ht="20.100000000000001" customHeight="1" x14ac:dyDescent="0.15">
      <c r="A34" s="337" t="s">
        <v>54</v>
      </c>
      <c r="B34" s="339">
        <v>0</v>
      </c>
      <c r="C34" s="339"/>
      <c r="D34" s="339"/>
      <c r="E34" s="339"/>
      <c r="F34" s="786"/>
    </row>
    <row r="35" spans="1:6" ht="20.100000000000001" customHeight="1" x14ac:dyDescent="0.15">
      <c r="A35" s="337" t="s">
        <v>541</v>
      </c>
      <c r="B35" s="359"/>
      <c r="C35" s="320"/>
      <c r="D35" s="320"/>
      <c r="E35" s="320"/>
    </row>
    <row r="38" spans="1:6" x14ac:dyDescent="0.15">
      <c r="B38" s="778">
        <f>B3+B6+B9+B12+B15+B18+B21+B24+B27+B30+B33</f>
        <v>0</v>
      </c>
    </row>
  </sheetData>
  <phoneticPr fontId="8"/>
  <pageMargins left="0.7086614173228347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様式目次</vt:lpstr>
      <vt:lpstr>行政コスト計算書</vt:lpstr>
      <vt:lpstr>純資産変動計算書</vt:lpstr>
      <vt:lpstr>PL及びNWM</vt:lpstr>
      <vt:lpstr>CF</vt:lpstr>
      <vt:lpstr>有形固定資産</vt:lpstr>
      <vt:lpstr>開始（一般等）</vt:lpstr>
      <vt:lpstr>水道会計連結修正</vt:lpstr>
      <vt:lpstr>①資金</vt:lpstr>
      <vt:lpstr>②坂出市投資・出資金</vt:lpstr>
      <vt:lpstr>×②投資及び出資金</vt:lpstr>
      <vt:lpstr>③基金</vt:lpstr>
      <vt:lpstr>④収入未済調査</vt:lpstr>
      <vt:lpstr>未収金明細表</vt:lpstr>
      <vt:lpstr>⑤貸付金</vt:lpstr>
      <vt:lpstr>貸付金</vt:lpstr>
      <vt:lpstr>⑥地方債</vt:lpstr>
      <vt:lpstr>⑦引当金</vt:lpstr>
      <vt:lpstr>×⑧未払金債務負担行為</vt:lpstr>
      <vt:lpstr>棚卸資産</vt:lpstr>
      <vt:lpstr>【入力】債務負担行為_その他 (特別会計)</vt:lpstr>
      <vt:lpstr>【入力】債務負担行為_物件の購入に係るもの</vt:lpstr>
      <vt:lpstr>【入力】債務負担行為_その他</vt:lpstr>
      <vt:lpstr>【入力】債務負担行為_その他!Print_Area</vt:lpstr>
      <vt:lpstr>'【入力】債務負担行為_その他 (特別会計)'!Print_Area</vt:lpstr>
      <vt:lpstr>【入力】債務負担行為_物件の購入に係るもの!Print_Area</vt:lpstr>
      <vt:lpstr>①資金!Print_Area</vt:lpstr>
      <vt:lpstr>③基金!Print_Area</vt:lpstr>
      <vt:lpstr>④収入未済調査!Print_Area</vt:lpstr>
      <vt:lpstr>⑤貸付金!Print_Area</vt:lpstr>
      <vt:lpstr>⑦引当金!Print_Area</vt:lpstr>
      <vt:lpstr>CF!Print_Area</vt:lpstr>
      <vt:lpstr>PL及びNWM!Print_Area</vt:lpstr>
      <vt:lpstr>'開始（一般等）'!Print_Area</vt:lpstr>
      <vt:lpstr>行政コスト計算書!Print_Area</vt:lpstr>
      <vt:lpstr>純資産変動計算書!Print_Area</vt:lpstr>
      <vt:lpstr>水道会計連結修正!Print_Area</vt:lpstr>
      <vt:lpstr>貸付金!Print_Area</vt:lpstr>
      <vt:lpstr>有形固定資産!Print_Area</vt:lpstr>
      <vt:lpstr>様式目次!Print_Area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藤井 孝一</cp:lastModifiedBy>
  <cp:lastPrinted>2018-03-14T04:42:07Z</cp:lastPrinted>
  <dcterms:created xsi:type="dcterms:W3CDTF">2014-03-27T08:10:30Z</dcterms:created>
  <dcterms:modified xsi:type="dcterms:W3CDTF">2018-04-23T02:05:55Z</dcterms:modified>
</cp:coreProperties>
</file>